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omsaran_t\Desktop\นำเสนอรายงานการเงินและผลกรตรวจสอบ ให้ ครม สงป และ กค ปี 25665\"/>
    </mc:Choice>
  </mc:AlternateContent>
  <xr:revisionPtr revIDLastSave="0" documentId="13_ncr:1_{07D79059-E52A-4A42-9DC6-F5733BB23D2D}" xr6:coauthVersionLast="47" xr6:coauthVersionMax="47" xr10:uidLastSave="{00000000-0000-0000-0000-000000000000}"/>
  <bookViews>
    <workbookView xWindow="-120" yWindow="-120" windowWidth="20730" windowHeight="11040" tabRatio="839" activeTab="1" xr2:uid="{00000000-000D-0000-FFFF-FFFF00000000}"/>
  </bookViews>
  <sheets>
    <sheet name="งบแสดงฐานะการเงิน" sheetId="40" r:id="rId1"/>
    <sheet name="งบรายได้ค่าใช้จ่าย" sheetId="3" r:id="rId2"/>
    <sheet name="งบแสดงการเปลี่ยนแปลง" sheetId="52" r:id="rId3"/>
    <sheet name="หมายเหตุ5-8" sheetId="33" r:id="rId4"/>
    <sheet name="หมายเหตุ9-12" sheetId="42" r:id="rId5"/>
    <sheet name="หมายเหตุ13-17" sheetId="41" r:id="rId6"/>
    <sheet name="หมายเหตุ18-21" sheetId="35" r:id="rId7"/>
    <sheet name="หมายเหตุ22-24" sheetId="43" r:id="rId8"/>
    <sheet name="หมายเหตุ25-29" sheetId="38" r:id="rId9"/>
    <sheet name="หมายเหตุ29ต่อ(2หน้า)" sheetId="49" r:id="rId10"/>
    <sheet name="รายงานฐานะงปมP17" sheetId="53" r:id="rId11"/>
    <sheet name="รายงานรายได้แผ่นดิน 18" sheetId="25" r:id="rId12"/>
  </sheets>
  <externalReferences>
    <externalReference r:id="rId13"/>
  </externalReferences>
  <definedNames>
    <definedName name="_xlnm.Print_Area" localSheetId="0">งบแสดงฐานะการเงิน!$A$1:$H$46</definedName>
    <definedName name="SAPBEXdnldView" hidden="1">"41YYHUNDQXK47IWZXS0CMHIYP"</definedName>
    <definedName name="SAPBEXsysID" hidden="1">"BWP"</definedName>
  </definedNames>
  <calcPr calcId="191029"/>
</workbook>
</file>

<file path=xl/calcChain.xml><?xml version="1.0" encoding="utf-8"?>
<calcChain xmlns="http://schemas.openxmlformats.org/spreadsheetml/2006/main">
  <c r="E16" i="52" l="1"/>
  <c r="D9" i="42"/>
  <c r="F13" i="38"/>
  <c r="D8" i="42"/>
  <c r="D10" i="35"/>
  <c r="E19" i="3"/>
  <c r="F17" i="43"/>
  <c r="D35" i="41"/>
  <c r="F35" i="41"/>
  <c r="D19" i="42" l="1"/>
  <c r="F19" i="42"/>
  <c r="F10" i="42"/>
  <c r="F7" i="42"/>
  <c r="F30" i="41" l="1"/>
  <c r="D30" i="41"/>
  <c r="D4" i="35"/>
  <c r="D6" i="35" s="1"/>
  <c r="F6" i="35"/>
  <c r="F11" i="53"/>
  <c r="F13" i="53" s="1"/>
  <c r="F12" i="53"/>
  <c r="C26" i="53"/>
  <c r="B26" i="53"/>
  <c r="E24" i="53"/>
  <c r="E13" i="53" l="1"/>
  <c r="G22" i="52" l="1"/>
  <c r="G21" i="52"/>
  <c r="E12" i="40"/>
  <c r="G28" i="52"/>
  <c r="G26" i="52"/>
  <c r="E24" i="52"/>
  <c r="C24" i="52"/>
  <c r="C29" i="52" s="1"/>
  <c r="G17" i="52"/>
  <c r="G16" i="52"/>
  <c r="G15" i="52"/>
  <c r="E13" i="52"/>
  <c r="E18" i="52" s="1"/>
  <c r="G39" i="40" s="1"/>
  <c r="C13" i="52"/>
  <c r="C18" i="52" s="1"/>
  <c r="G12" i="52"/>
  <c r="G11" i="52"/>
  <c r="G10" i="52"/>
  <c r="G13" i="52" l="1"/>
  <c r="G18" i="52" s="1"/>
  <c r="G24" i="52"/>
  <c r="D16" i="33"/>
  <c r="F48" i="49"/>
  <c r="F47" i="49"/>
  <c r="E32" i="40" l="1"/>
  <c r="D11" i="42"/>
  <c r="D10" i="42"/>
  <c r="D5" i="42"/>
  <c r="D7" i="42" s="1"/>
  <c r="D23" i="43" l="1"/>
  <c r="D22" i="43"/>
  <c r="D10" i="43"/>
  <c r="D8" i="43"/>
  <c r="D3" i="43"/>
  <c r="F33" i="35"/>
  <c r="D27" i="42" l="1"/>
  <c r="E18" i="40" s="1"/>
  <c r="D23" i="33"/>
  <c r="D15" i="33"/>
  <c r="D17" i="33" s="1"/>
  <c r="E9" i="40" s="1"/>
  <c r="H12" i="25"/>
  <c r="H40" i="38"/>
  <c r="H39" i="38"/>
  <c r="D41" i="38"/>
  <c r="F27" i="42"/>
  <c r="F23" i="33"/>
  <c r="F15" i="33"/>
  <c r="F17" i="33" s="1"/>
  <c r="G21" i="3"/>
  <c r="F49" i="49"/>
  <c r="D49" i="49"/>
  <c r="F22" i="49"/>
  <c r="D22" i="49"/>
  <c r="F34" i="43" l="1"/>
  <c r="D34" i="43"/>
  <c r="E18" i="3" s="1"/>
  <c r="D18" i="43"/>
  <c r="E17" i="3" s="1"/>
  <c r="F18" i="43"/>
  <c r="F11" i="43"/>
  <c r="D11" i="43"/>
  <c r="E16" i="3" s="1"/>
  <c r="H41" i="38"/>
  <c r="F41" i="38"/>
  <c r="H21" i="38"/>
  <c r="F21" i="38"/>
  <c r="E22" i="3" s="1"/>
  <c r="H15" i="38"/>
  <c r="F15" i="38"/>
  <c r="E21" i="3" s="1"/>
  <c r="H8" i="38"/>
  <c r="F8" i="38"/>
  <c r="E20" i="3" s="1"/>
  <c r="F18" i="35"/>
  <c r="D18" i="35"/>
  <c r="E11" i="3" s="1"/>
  <c r="F12" i="35"/>
  <c r="D12" i="35"/>
  <c r="E10" i="3" s="1"/>
  <c r="E9" i="3"/>
  <c r="F15" i="41"/>
  <c r="D15" i="41"/>
  <c r="E27" i="40" s="1"/>
  <c r="F8" i="41"/>
  <c r="D8" i="41"/>
  <c r="E26" i="40" s="1"/>
  <c r="F33" i="42"/>
  <c r="D33" i="42"/>
  <c r="E25" i="40" s="1"/>
  <c r="E17" i="40"/>
  <c r="F20" i="41"/>
  <c r="E34" i="40" l="1"/>
  <c r="D12" i="42"/>
  <c r="E16" i="40" s="1"/>
  <c r="F12" i="42"/>
  <c r="G40" i="40"/>
  <c r="G35" i="40" l="1"/>
  <c r="E35" i="40" l="1"/>
  <c r="D20" i="41" l="1"/>
  <c r="E28" i="40" s="1"/>
  <c r="G123" i="35" l="1"/>
  <c r="D39" i="35"/>
  <c r="E15" i="3" s="1"/>
  <c r="F13" i="25" l="1"/>
  <c r="F14" i="25" s="1"/>
  <c r="F17" i="25" s="1"/>
  <c r="F19" i="25" s="1"/>
  <c r="F20" i="25" s="1"/>
  <c r="G19" i="40" l="1"/>
  <c r="E19" i="40"/>
  <c r="G29" i="40"/>
  <c r="E29" i="40"/>
  <c r="G14" i="40"/>
  <c r="G36" i="40" l="1"/>
  <c r="G41" i="40" s="1"/>
  <c r="E36" i="40"/>
  <c r="G20" i="40"/>
  <c r="G12" i="3" l="1"/>
  <c r="E12" i="3"/>
  <c r="F39" i="35" l="1"/>
  <c r="F7" i="33" l="1"/>
  <c r="D7" i="33"/>
  <c r="E8" i="40" s="1"/>
  <c r="H13" i="25" l="1"/>
  <c r="D37" i="33" l="1"/>
  <c r="E13" i="40" s="1"/>
  <c r="F37" i="33"/>
  <c r="F31" i="33"/>
  <c r="D31" i="33"/>
  <c r="E10" i="40" s="1"/>
  <c r="E14" i="40" l="1"/>
  <c r="E20" i="40" s="1"/>
  <c r="H14" i="25"/>
  <c r="H17" i="25" l="1"/>
  <c r="H19" i="25" s="1"/>
  <c r="H20" i="25" s="1"/>
  <c r="F25" i="25" l="1"/>
  <c r="F24" i="25"/>
  <c r="F23" i="25"/>
  <c r="H26" i="25" l="1"/>
  <c r="F26" i="25" l="1"/>
  <c r="E23" i="3" l="1"/>
  <c r="E24" i="3" l="1"/>
  <c r="E27" i="52" s="1"/>
  <c r="G27" i="52" l="1"/>
  <c r="G29" i="52" s="1"/>
  <c r="E29" i="52"/>
  <c r="E39" i="40" s="1"/>
  <c r="E40" i="40" s="1"/>
  <c r="G23" i="3"/>
  <c r="G24" i="3" s="1"/>
  <c r="E41" i="40" l="1"/>
  <c r="E38" i="53" l="1"/>
  <c r="C38" i="53"/>
  <c r="B38" i="53"/>
  <c r="F37" i="53"/>
  <c r="D36" i="53"/>
  <c r="D38" i="53" s="1"/>
  <c r="F35" i="53"/>
  <c r="F34" i="53"/>
  <c r="F36" i="53" l="1"/>
  <c r="F38" i="53" s="1"/>
</calcChain>
</file>

<file path=xl/sharedStrings.xml><?xml version="1.0" encoding="utf-8"?>
<sst xmlns="http://schemas.openxmlformats.org/spreadsheetml/2006/main" count="447" uniqueCount="341">
  <si>
    <t>หมายเหตุ</t>
  </si>
  <si>
    <t>(หน่วย:บาท)</t>
  </si>
  <si>
    <t>สินทรัพย์</t>
  </si>
  <si>
    <t>สินทรัพย์หมุนเวียน</t>
  </si>
  <si>
    <t>เงินสดและรายการเทียบเท่าเงินสด</t>
  </si>
  <si>
    <t>เงินลงทุนระยะสั้น</t>
  </si>
  <si>
    <t>สินทรัพย์ไม่หมุนเวียน</t>
  </si>
  <si>
    <t>รวมสินทรัพย์ไม่หมุนเวียน</t>
  </si>
  <si>
    <t>รวมสินทรัพย์</t>
  </si>
  <si>
    <t>หนี้สิน</t>
  </si>
  <si>
    <t>หนี้สินหมุนเวียน</t>
  </si>
  <si>
    <t>ค่าใช้จ่ายค้างจ่าย</t>
  </si>
  <si>
    <t>รายได้แผ่นดินรอนำส่งคลัง</t>
  </si>
  <si>
    <t>เงินรับฝากระยะสั้น</t>
  </si>
  <si>
    <t>หนี้สินหมุนเวียนอื่น</t>
  </si>
  <si>
    <t>รวมหนี้สินหมุนเวียน</t>
  </si>
  <si>
    <t>หนี้สินไม่หมุนเวียน</t>
  </si>
  <si>
    <t>เงินทดรองราชการรับจากคลังระยะยาว</t>
  </si>
  <si>
    <t>รวมหนี้สินไม่หมุนเวียน</t>
  </si>
  <si>
    <t>รวมหนี้สิน</t>
  </si>
  <si>
    <t>ทุน</t>
  </si>
  <si>
    <t>รายได้อื่น</t>
  </si>
  <si>
    <t>ค่าใช้จ่ายบุคลากร</t>
  </si>
  <si>
    <t>ค่าบำเหน็จบำนาญ</t>
  </si>
  <si>
    <t>ค่าสาธารณูปโภค</t>
  </si>
  <si>
    <t>ค่าเสื่อมราคาและค่าตัดจำหน่าย</t>
  </si>
  <si>
    <t>ค่าใช้จ่ายอื่น</t>
  </si>
  <si>
    <t>รายได้แผ่นดินที่จัดเก็บ</t>
  </si>
  <si>
    <t>รายได้แผ่นดินนำส่งคลัง</t>
  </si>
  <si>
    <t>รวม เงินลงทุนระยะสั้น</t>
  </si>
  <si>
    <t>อาคารและสิ่งปลูกสร้าง</t>
  </si>
  <si>
    <t>หัก</t>
  </si>
  <si>
    <t xml:space="preserve">โปรแกรมคอมพิวเตอร์ </t>
  </si>
  <si>
    <t>รวม สินทรัพย์ไม่มีตัวตน (สุทธิ)</t>
  </si>
  <si>
    <t>เงินเดือน</t>
  </si>
  <si>
    <t>เงินประจำตำแหน่ง</t>
  </si>
  <si>
    <t>ค่ารักษาพยาบาล</t>
  </si>
  <si>
    <t>ค่าใช้จ่ายบุคลากรอื่น</t>
  </si>
  <si>
    <t>รวม ค่าใช้จ่ายบุคลากร</t>
  </si>
  <si>
    <t>ค่าวัสดุ</t>
  </si>
  <si>
    <t>ค่าซ่อมแซมและบำรุงรักษา</t>
  </si>
  <si>
    <t>ค่าแก๊สและน้ำมันเชื้อเพลิง</t>
  </si>
  <si>
    <t>ค่าจ้างเหมาบริการ</t>
  </si>
  <si>
    <t>รวม ค่าสาธารณูปโภค</t>
  </si>
  <si>
    <t>สินทรัพย์ไม่มีตัวตน</t>
  </si>
  <si>
    <t>รายได้จากงบกลาง</t>
  </si>
  <si>
    <t>รวม</t>
  </si>
  <si>
    <t>รวมสินทรัพย์หมุนเวียน</t>
  </si>
  <si>
    <t>งานระหว่างก่อสร้าง</t>
  </si>
  <si>
    <t>สำนักงานการตรวจเงินแผ่นดิน</t>
  </si>
  <si>
    <t>รายได้</t>
  </si>
  <si>
    <t>บำเหน็จดำรงชีพ</t>
  </si>
  <si>
    <t>ค่าเช่าบ้าน</t>
  </si>
  <si>
    <t>ค่าจ้างที่ปรึกษา</t>
  </si>
  <si>
    <t>ค่าธรรมเนียม</t>
  </si>
  <si>
    <t>ค่าไฟฟ้า</t>
  </si>
  <si>
    <t>ค่าโทรศัพท์</t>
  </si>
  <si>
    <t>รวม ค่าบำเหน็จบำนาญ</t>
  </si>
  <si>
    <t>ค่าใช้สอยอื่น</t>
  </si>
  <si>
    <t>รวม เงินรับฝากระยะสั้น</t>
  </si>
  <si>
    <t>รวม ค่าใช้จ่ายอื่น</t>
  </si>
  <si>
    <t>งบแสดงฐานะการเงิน</t>
  </si>
  <si>
    <t>รายได้จากเงินงบประมาณ</t>
  </si>
  <si>
    <t>ค่าใช้จ่ายรอเรียกคืน</t>
  </si>
  <si>
    <t>เงินฝากประจำ 12 เดือน</t>
  </si>
  <si>
    <t>วัสดุคงเหลือ</t>
  </si>
  <si>
    <t>อาคาร และสิ่งปลูกสร้าง - สุทธิ</t>
  </si>
  <si>
    <t>ครุภัณฑ์</t>
  </si>
  <si>
    <t>ค่าเสื่อมราคาสะสม - ครุภัณฑ์</t>
  </si>
  <si>
    <t>ค่าเสื่อมราคาสะสม - อาคารและสิ่งปลูกสร้าง</t>
  </si>
  <si>
    <t>ครุภัณฑ์ สุทธิ</t>
  </si>
  <si>
    <t>รวม ที่ดิน อาคาร และอุปกรณ์ - สุทธิ</t>
  </si>
  <si>
    <t>ค่าตัดจำหน่ายสะสม-โปรแกรมคอมพิวเตอร์</t>
  </si>
  <si>
    <t>ค่าสาธารณูปโภคค้างจ่าย</t>
  </si>
  <si>
    <t>ใบสำคัญค้างจ่าย</t>
  </si>
  <si>
    <t>สินทรัพย์สุทธิ/ส่วนทุน</t>
  </si>
  <si>
    <t>รวมสินทรัพย์สุทธิ/ส่วนทุน</t>
  </si>
  <si>
    <t>รายได้จากการขายสินค้าและบริการ</t>
  </si>
  <si>
    <t>รายได้จากการอุดหนุนและบริจาค</t>
  </si>
  <si>
    <t>รายได้ดอกเบี้ยเงินฝากจากสถาบันการเงิน</t>
  </si>
  <si>
    <t>รวม รายได้อื่น</t>
  </si>
  <si>
    <t>รวมรายได้</t>
  </si>
  <si>
    <t>ค่าใช้จ่าย</t>
  </si>
  <si>
    <t>ค่าล่วงเวลา</t>
  </si>
  <si>
    <t>ค่าจ้าง</t>
  </si>
  <si>
    <t>เงินช่วยค่าครองชีพ</t>
  </si>
  <si>
    <t>เงินช่วยการศึกษาบุตร</t>
  </si>
  <si>
    <t>เงินช่วยพิเศษกรณีเสียชีวิต</t>
  </si>
  <si>
    <t>เงินชดเชย กบข.</t>
  </si>
  <si>
    <t>เงินสมทบ กบข.</t>
  </si>
  <si>
    <t>เงินสมทบ กสจ.</t>
  </si>
  <si>
    <t>เงินสมทบกองทุนประกันสังคม</t>
  </si>
  <si>
    <t>บำนาญ</t>
  </si>
  <si>
    <t>บำเหน็จ</t>
  </si>
  <si>
    <t>บำเหน็จตกทอด</t>
  </si>
  <si>
    <t>บำเหน็จบำนาญอื่น</t>
  </si>
  <si>
    <t>ค่าใช้สอย</t>
  </si>
  <si>
    <t>ค่าใช้จ่ายฝึกอบรม</t>
  </si>
  <si>
    <t>ค่าใช้จ่ายเดินทาง</t>
  </si>
  <si>
    <t>ค่าใช้จ่ายในการประชุม</t>
  </si>
  <si>
    <t>ค่าเช่า</t>
  </si>
  <si>
    <t>ค่าประชาสัมพันธ์</t>
  </si>
  <si>
    <t>ค่าบริการสื่อสารและโทรคมนาคม</t>
  </si>
  <si>
    <t>ค่าบริการไปรษณีย์โทรเลขและขนส่ง</t>
  </si>
  <si>
    <t>รวม ค่าเสื่อมราคาและค่าตัดจำหน่าย</t>
  </si>
  <si>
    <t>ค่าใช้จ่ายจากการจำหน่ายสินทรัพย์</t>
  </si>
  <si>
    <t>รวมค่าใช้จ่าย</t>
  </si>
  <si>
    <t>งบแสดงผลการดำเนินงานทางการเงิน</t>
  </si>
  <si>
    <t>รายงานรายได้แผ่นดิน</t>
  </si>
  <si>
    <t>รายได้แผ่นดิน - ภาษี</t>
  </si>
  <si>
    <t>รายได้แผ่นดิน - นอกจากภาษี</t>
  </si>
  <si>
    <t>รวม รายได้แผ่นดินที่จัดเก็บ</t>
  </si>
  <si>
    <t>รายการรายได้แผ่นดินสุทธิ</t>
  </si>
  <si>
    <t>รายได้ถอนคืนจากคลัง</t>
  </si>
  <si>
    <t>รายได้แผ่นดินจัดสรรตามกฎหมาย</t>
  </si>
  <si>
    <t>รายได้แผ่นดินจัดเก็บสุทธิ</t>
  </si>
  <si>
    <t>ปรับ</t>
  </si>
  <si>
    <t>รวม  รายได้แผ่นดิน - นอกจากภาษี</t>
  </si>
  <si>
    <t>รายได้ดอกเบี้ย</t>
  </si>
  <si>
    <t>เงินฝากประจำ  9  เดือน</t>
  </si>
  <si>
    <t>เงินฝากประจำ  8  เดือน</t>
  </si>
  <si>
    <t>รวม ค่าตอบแทน</t>
  </si>
  <si>
    <t>สินทรัพย์หมุนเวียนอื่น</t>
  </si>
  <si>
    <t>ค่าตอบแทน</t>
  </si>
  <si>
    <t>รวม สินทรัพย์หมุนเวียนอี่น</t>
  </si>
  <si>
    <t>ค่าน้ำประปา</t>
  </si>
  <si>
    <t>ผู้ว่าการตรวจเงินแผ่นดิน</t>
  </si>
  <si>
    <t>รายได้สูงกว่าค่าใช้จ่ายสะสม</t>
  </si>
  <si>
    <t>รายได้ค้างรับ</t>
  </si>
  <si>
    <t>หมายเหตุ 7 -  เงินลงทุนระยะสั้น</t>
  </si>
  <si>
    <t>หมายเหตุ 8 -  สินทรัพย์หมุนเวียนอื่น</t>
  </si>
  <si>
    <t>เจ้าหนี้การค้า</t>
  </si>
  <si>
    <t>เจ้าหนี้เงินโอนและรายการอุดหนุนระยะสั้น</t>
  </si>
  <si>
    <t xml:space="preserve">     </t>
  </si>
  <si>
    <t>(นายประจักษ์  บุญยัง)</t>
  </si>
  <si>
    <t>ค่าตอบแทนที่ปรึกษา</t>
  </si>
  <si>
    <t>ค่าเบี้ยประชุม</t>
  </si>
  <si>
    <t>ค่าตอบแทนผู้ปฏิบัติงานให้ทางราชการ</t>
  </si>
  <si>
    <t>มีหนี้ผูกพัน</t>
  </si>
  <si>
    <t>ไม่มีหนี้ผูกพัน</t>
  </si>
  <si>
    <t>หมายเหตุ 5 - เงินสดและรายการเทียบเท่าเงินสด</t>
  </si>
  <si>
    <t>เงินสดในมือ</t>
  </si>
  <si>
    <t>เงินทดรองราชการ</t>
  </si>
  <si>
    <t>ผู้อำนวยการสำนักบัญชีและการคลัง</t>
  </si>
  <si>
    <t>งานบริการระหว่างทำ</t>
  </si>
  <si>
    <t>รายได้จากการรับบริจาค</t>
  </si>
  <si>
    <t>เงินฝากสถาบันการเงิน</t>
  </si>
  <si>
    <t>1.  งบดำเนินงาน</t>
  </si>
  <si>
    <t>2.  งบลงทุน</t>
  </si>
  <si>
    <t>(นางสาวลักขณา  กิตติอุดมเดช)</t>
  </si>
  <si>
    <t xml:space="preserve">      </t>
  </si>
  <si>
    <t>เจ้าหนี้อื่นระยะสั้น</t>
  </si>
  <si>
    <t>รายได้รอการรับรู้ระยะยาว</t>
  </si>
  <si>
    <t>เงินรับฝากเงินประกันลูกจ้างระยะยาว</t>
  </si>
  <si>
    <t>...................................................</t>
  </si>
  <si>
    <t>.......................................</t>
  </si>
  <si>
    <t>หมายเหตุประกอบงบการเงินเป็นส่วนหนึ่งของรายงานการเงินนี้</t>
  </si>
  <si>
    <t>หมายเหตุ 9 - ที่ดิน อาคาร และอุปกรณ์</t>
  </si>
  <si>
    <t xml:space="preserve">หมายเหตุ 10 - สินทรัพย์ไม่มีตัวตน </t>
  </si>
  <si>
    <t>รวม เจ้าหนี้อื่นระยะสั้น</t>
  </si>
  <si>
    <t>2. ภาระผูกพันเกี่ยวกับสัญญาเช่าดำเนินงาน</t>
  </si>
  <si>
    <t>สินทรัพย์ไม่หมุนเวียนอื่น</t>
  </si>
  <si>
    <t>ลูกหนี้อื่น-บุคคลภายนอก</t>
  </si>
  <si>
    <t>รวม รายได้จากการอุดหนุนและบริจาค</t>
  </si>
  <si>
    <t>รวม เงินสดและรายการเทียบเท่าเงินสด</t>
  </si>
  <si>
    <t>หมายเหตุ 6 - ลูกหนี้อื่นระยะสั้น</t>
  </si>
  <si>
    <t>รวม ลูกหนี้อื่นระยะสั้น</t>
  </si>
  <si>
    <t>ลูกหนี้อื่นระยะสั้น</t>
  </si>
  <si>
    <t>รวม หนี้สินหมุนเวียนอื่น</t>
  </si>
  <si>
    <t xml:space="preserve">รวม เจ้าหนี้เงินโอนและรายการอุดหนุนระยะสั้น  </t>
  </si>
  <si>
    <t>รายได้อุดหนุนจากกองทุนฯ เพื่อการดำเนินงาน</t>
  </si>
  <si>
    <t>ภาษีเงินได้ หัก ณ ที่จ่าย</t>
  </si>
  <si>
    <t xml:space="preserve">   2.1  สัญญาเช่าที่ดิน</t>
  </si>
  <si>
    <t xml:space="preserve">   2.2  สัญญาเช่ารถยนต์พร้อมคนขับ</t>
  </si>
  <si>
    <t xml:space="preserve"> ผู้ว่าการตรวจเงินแผ่นดิน</t>
  </si>
  <si>
    <t xml:space="preserve"> (นายประจักษ์  บุญยัง)</t>
  </si>
  <si>
    <t xml:space="preserve">         เมื่อวันที่ 13 มีนาคม 2560  สำนักงานการตรวจเงินแผ่นดิน (สตง.)ได้ทำสัญญาเช่าที่ดิน</t>
  </si>
  <si>
    <t>รวม รายได้จากเงินงบประมาณ</t>
  </si>
  <si>
    <t>รวม ค่าใช้สอย</t>
  </si>
  <si>
    <t>หนี้สินไม่หมุนเวียนอื่น</t>
  </si>
  <si>
    <t xml:space="preserve"> </t>
  </si>
  <si>
    <t>ค่าเช่าที่ดินค้างจ่ายตามสัญญาเช่าดำเนินงาน</t>
  </si>
  <si>
    <t>ค่าเบี้ยประกันชีวิตและสุขภาพ</t>
  </si>
  <si>
    <t>ณ วันที่  30 กันยายน  2565</t>
  </si>
  <si>
    <t>สำหรับปีสิ้นสุดวันที่ 30 กันยายน 2565</t>
  </si>
  <si>
    <t>ลูกหนี้เงินในงบประมาณ</t>
  </si>
  <si>
    <t>ลูกหนี้เงินยืมนอกงบประมาณ</t>
  </si>
  <si>
    <t>เงินจ่ายล่วงหน้าค่าก่อสร้างอาคาร สตง.</t>
  </si>
  <si>
    <t>ลูกหนี้เงินยืม ณ วันสิ้นปี แยกตามอายุหนี้ ดังนี้</t>
  </si>
  <si>
    <t>ยังไม่ถึงกำหนดชำระ</t>
  </si>
  <si>
    <t>หมายเหตุ 11 - สินทรัพย์ไม่หมุนเวียนอื่น</t>
  </si>
  <si>
    <t>รวม สินทรัพย์ไม่หมุนเวียนอื่น</t>
  </si>
  <si>
    <t xml:space="preserve">หมายเหตุ 12 - เจ้าหนี้เงินโอนและรายการอุดหนุนระยะสั้น  </t>
  </si>
  <si>
    <t>หมายเหตุ 13 - เจ้าหนี้อื่นระยะสั้น</t>
  </si>
  <si>
    <t>หมายเหตุ  14 - เงินรับฝากระยะสั้น</t>
  </si>
  <si>
    <t>หมายเหตุ  15 -หนี้สินหมุนเวียนอื่น</t>
  </si>
  <si>
    <t>สำหรับปีสิ้นสุดวันที่  30  กันยายน  2565</t>
  </si>
  <si>
    <t>ค่าใช้จ่ายจ่ายล่วงหน้าระยะสั้น</t>
  </si>
  <si>
    <t>รายได้จากงบอุดหนุน</t>
  </si>
  <si>
    <t>หัก  เบิกเกินส่งคืนงบกลาง</t>
  </si>
  <si>
    <t>เงินสมทบกองทุนเงินทดแทน</t>
  </si>
  <si>
    <t>เงินเพิ่ม</t>
  </si>
  <si>
    <t>ค่าจัดหาสินทรัพย์มูลค่าต่ำกว่าเกณฑ์</t>
  </si>
  <si>
    <t xml:space="preserve">         1.  สัญญาเช่าเลขที่ 015/2562  ลงวันที่ 29 เมษายน 2562 กับบริษัท สยามราชธานี จำกัด</t>
  </si>
  <si>
    <t xml:space="preserve">         2.  สัญญาเช่าเลขที่ 022/2564  ลงวันที่ 15 ธันวาคม 2563  กับบริษัท ไทยเร้นท์อะคาร์</t>
  </si>
  <si>
    <t>เดือนธันวาคม 2568  รวมเป็นค่าเช่าทั้งหมดที่ต้องจ่าย 27,504,000.00 บาท  โดยจ่ายค่าเช่าเป็นรายเดือน</t>
  </si>
  <si>
    <t>เดือนละ 458,400.00 บาท  ในปีงบประมาณ 2565  ได้จ่ายค่าเช่าเป็นเงิน 5,500,800.00 บาท</t>
  </si>
  <si>
    <t xml:space="preserve">         3.  สัญญาเช่าเลขที่ 023/2564  ลงวันที่ 15 ธันวาคม 2563  กับบริษัท สยามคาร์เร้นท์</t>
  </si>
  <si>
    <t>จำกัด  โดยเช่าเป็นรถยนต์เก๋งยี่ห้อ LEXUS จำนวน 1 คัน และรถยนต์เก๋งยี่ห้อ Mercedes-Benz จำนวน</t>
  </si>
  <si>
    <t>1 คัน เริ่มเดือนมกราคม 2564 ถึง เดือนธันวาคม 2568  รวมเป็นค่าเช่าที่ต้องจ่าย 9,840,000.00 บาท</t>
  </si>
  <si>
    <t>ดังนี้</t>
  </si>
  <si>
    <t>งบแสดงการเปลี่ยนแปลงสินทรัพย์สุทธิ/ส่วนทุน</t>
  </si>
  <si>
    <t>(หน่วย : บาท)</t>
  </si>
  <si>
    <t>ยอดคงเหลือ ณ วันที่ 30 กันยายน 2563 - ตามที่รายงานไว้เดิม</t>
  </si>
  <si>
    <t>ผลสะสมจากการแก้ไขข้อผิดพลาดปีก่อน</t>
  </si>
  <si>
    <t>ผลสะสมจากการเปลี่ยนแปลงนโยบายบัญชี</t>
  </si>
  <si>
    <t>ยอดคงเหลือ ณ วันที่ 30 กันยายน 2563 - หลังการปรับปรุง</t>
  </si>
  <si>
    <t>การเปลี่ยนแปลงในสินทรัพย์สุทธิ/ส่วนทุนในปี 2564</t>
  </si>
  <si>
    <t>การเปลี่ยนแปลงที่ทำให้ทุนเพิ่ม/ลด</t>
  </si>
  <si>
    <t>รายได้สูงกว่าค่าใช้จ่ายสำหรับงวด</t>
  </si>
  <si>
    <t>กำไร/ขาดทุน จากการปรับมูลค่าเงินลงทุน</t>
  </si>
  <si>
    <t>ยอดคงเหลือ ณ วันที่ 30 กันยายน 2564</t>
  </si>
  <si>
    <t>ยอดคงเหลือ ณ วันที่ 30 กันยายน 2564- ตามที่รายงานไว้เดิม</t>
  </si>
  <si>
    <t>ยอดคงเหลือ ณ วันที่ 30 กันยายน 2564 - หลังการปรับปรุง</t>
  </si>
  <si>
    <t>การเปลี่ยนแปลงในสินทรัพย์สุทธิ/ส่วนทุนในปี 2565</t>
  </si>
  <si>
    <t>ยอดคงเหลือ ณ วันที่ 30 กันยายน 2565</t>
  </si>
  <si>
    <t>รายได้สูง(ต่ำ)</t>
  </si>
  <si>
    <t>กว่า</t>
  </si>
  <si>
    <t>สินทรัพย์สุทธิ/</t>
  </si>
  <si>
    <t>ค่าใช้จ่ายสะสม</t>
  </si>
  <si>
    <t>ส่วนทุน</t>
  </si>
  <si>
    <t>1. ในปีงบประมาณ พ.ศ.2565  สำนักงานการตรวจเงินแผ่นดินมีภาระผูกพันรายการค่าใช้จ่ายที่ได้รับ</t>
  </si>
  <si>
    <t>รายงานฐานะเงินงบประมาณรายจ่าย</t>
  </si>
  <si>
    <t xml:space="preserve">รายงานฐานะเงินงบประมาณรายจ่าย ประจำปีงบประมาณ พ.ศ. 2564 </t>
  </si>
  <si>
    <t>รายการ</t>
  </si>
  <si>
    <t>งบสุทธิหลัง</t>
  </si>
  <si>
    <t>เงินกันไว้เบิก</t>
  </si>
  <si>
    <t>ใบสั่งซื้อ/สัญญา</t>
  </si>
  <si>
    <t>เบิกจ่าย</t>
  </si>
  <si>
    <t>คงเหลือ</t>
  </si>
  <si>
    <t>โอน</t>
  </si>
  <si>
    <t>เหลือมปี</t>
  </si>
  <si>
    <t>เปลี่ยนแปลง</t>
  </si>
  <si>
    <t xml:space="preserve"> (การสำรองเงิน)</t>
  </si>
  <si>
    <t>1.แผนงานบูรณาการต่อต้านการทุจริตและประพฤติมิชอบ</t>
  </si>
  <si>
    <t>2.แผนงานยุทธศาสตร์เพื่อสนับสนุนด้านการปรับสมดุลและพัฒนาระบบการบริหารจัดการภาครัฐ</t>
  </si>
  <si>
    <t>3.แผนงานพื้นฐานด้านการปรับสมดุลและพัฒนาระบบการบริหารจัดการภาครัฐ</t>
  </si>
  <si>
    <t>4.แผนงานบุคลากรภาครัฐ</t>
  </si>
  <si>
    <t xml:space="preserve">เงินกันไว้ </t>
  </si>
  <si>
    <t>เบิกเหลือมปี</t>
  </si>
  <si>
    <t>(สุทธิ)</t>
  </si>
  <si>
    <t>1.แผนงานยุทธศาสตร์พัฒนาบริการประชาชนและการพัฒนาประสิทธิภาพภาครัฐ</t>
  </si>
  <si>
    <t>2.แผนงานบูรณาการต่อต้านการทุจริตและประพฤติมิชอบ</t>
  </si>
  <si>
    <t>แผนงานยุทธศาสตร์พัฒนาบริการประชาชนและการพัฒนาประสิทธิภาพภาครัฐ</t>
  </si>
  <si>
    <t>แผนงานยุทธศาสตร์เพื่อสนับสนุนด้านการปรับสมดุลและพัฒนาระบบการบริหารจัดการภาครัฐ</t>
  </si>
  <si>
    <t>แผนงานบุคลากรภาครัฐ</t>
  </si>
  <si>
    <t>รายงานฐานะเงินกันไว้เบิกเหลื่อมปี 2564</t>
  </si>
  <si>
    <t>ไม่ได้รับการอนุมัติให้ขยายเวลา</t>
  </si>
  <si>
    <t xml:space="preserve">รายงานฐานะเงินงบประมาณรายจ่าย ประจำปีงบประมาณ พ.ศ. 2565 </t>
  </si>
  <si>
    <t>เงินรับฝากระยะยาว</t>
  </si>
  <si>
    <t>หมายเหตุ  17 -หนี้สินไม่หมุนเวียนอื่น</t>
  </si>
  <si>
    <t>หมายเหตุ 18 - รายได้จากเงินงบประมาณ</t>
  </si>
  <si>
    <t>หมายเหตุ 19 - รายได้จากการอุดหนุนและบริจาค</t>
  </si>
  <si>
    <t>หมายเหตุ 20 - รายได้อื่น</t>
  </si>
  <si>
    <t>หมายเหตุ 21 - ค่าใช้จ่ายบุคลากร</t>
  </si>
  <si>
    <t>หมายเหตุ 22 - ค่าบำเหน็จบำนาญ</t>
  </si>
  <si>
    <t>หมายเหตุ 23 - ค่าตอบแทน</t>
  </si>
  <si>
    <t>หมายเหตุ 24 - ค่าใช้สอย</t>
  </si>
  <si>
    <t>หมายเหตุ 25 - ค่าสาธารณูปโภค</t>
  </si>
  <si>
    <t>หมายเหตุ 26 - ค่าเสื่อมราคาและค่าตัดจำหน่าย</t>
  </si>
  <si>
    <t>หมายเหตุ 27 - ค่าใช้จ่ายอื่น</t>
  </si>
  <si>
    <t>หมายเหตุ  16 - เงินรับฝากระยะยาว</t>
  </si>
  <si>
    <t>เงินประกันสัญญาระยะยาว</t>
  </si>
  <si>
    <t>รวม เงินรับฝากระยะยาว</t>
  </si>
  <si>
    <t>หนี้สินชดใช้ค่าเสียหาย-บุคคลภายนอก</t>
  </si>
  <si>
    <t>เจ้าหนี้เงินเหลือจ่ายโอนคืนกองทุน</t>
  </si>
  <si>
    <t>เจ้าหนี้เงินเหลือจ่ายฯ เป็นเงินเหลือจ่ายจากงบประมาณแผ่นดิน (รวมดอกผล) และเงินอุดหนุนจากกองทุนฯ</t>
  </si>
  <si>
    <t>ค่าใช้จ่ายเงินเหลือจ่ายคืนให้กองทุน</t>
  </si>
  <si>
    <t>เงินประกันสัญญา</t>
  </si>
  <si>
    <t>เงินประกันผลงาน</t>
  </si>
  <si>
    <t>เงินรับฝากอื่น</t>
  </si>
  <si>
    <t>เงินฝากธนาคารประจำ  6  เดือน</t>
  </si>
  <si>
    <t>ลูกหนี้อื่น-ชดใช้ค่าเสียหาย</t>
  </si>
  <si>
    <t>ลูกหนี้อื่น-รอคืนตั๋วเครื่องบิน</t>
  </si>
  <si>
    <t>เงินจ่ายล่วงหน้าค่าก่อสร้างอาคาร</t>
  </si>
  <si>
    <t>อนุมัติกันเงินไว้เบิกเหลื่อมปีและขยายระยะเวลาเบิกจ่ายอีก 6 เดือน ประกอบด้วย</t>
  </si>
  <si>
    <t xml:space="preserve">พหลโยธิน เขตจตุจักร กรุงเทพมหานคร เพื่อก่อสร้างอาคารสำนักงานการตรวจเงินแผ่นดิน แต่เนื่องจาก สตง. </t>
  </si>
  <si>
    <t>ยังไม่สามารถเข้าไปดำเนินการก่อสร้างในพื้นที่เช่าได้  ต่อมาวันที่ 1 ตุลาคม 2561  สตง. และ รฟท.ได้ตกลง</t>
  </si>
  <si>
    <t>ร่วมกันแก้ไขสัญญาเช่าที่ดินเดิม โดยจัดทำบันทึกต่อท้ายสัญญาที่ดินระยะเวลาการเช่า 15 ปี เริ่ม 1 ตุลาคม 2561</t>
  </si>
  <si>
    <t>ถึงวันที่ 30 กันยายน 2576  ค่าเช่ารวมทึ่ต้องจ่ายเป็นจำนวนเงิน 582,803,975.00 บาท และปรับเพิ่มค่าเช่า</t>
  </si>
  <si>
    <t xml:space="preserve">ในอัตราร้อยละ 5 ของค่าเช่าครั้งสุดท้ายทุก 1 ปี  สตง. ชำระงวดแรกเมื่อวันที่ 1 ตุลาคม 2561  ต่อมาปี 2563 </t>
  </si>
  <si>
    <t>รฟท.มีหนังสือที่ บส.62/87447/2563 ลงวันที่ 26 มีนาคม 2563 แจ้งให้ สตง. ลงนามสัญญาเช่าที่ดินตาม</t>
  </si>
  <si>
    <t>บันทึกต่อท้ายสัญญาเช่าที่ดินฯ ฉบับลงวันที่ 13 มีนาคม 2560 (ครั้งที่สอง) ค่าเช่ารวมอัตราใหม่เป็นจำนวนเงิน</t>
  </si>
  <si>
    <t>574,700,471.00 บาท  เนื่องจากมีการเปลี่ยนแปลงขนาดพื้นที่เช่าเล็กลงกว่าพื้นที่เช่าตามสัญญาเดิมเป็นขนาด</t>
  </si>
  <si>
    <t xml:space="preserve">พื้นที่ 17,217.23 ตารางเมตร  ซึ่ง สตง. มีจำนวนเงินขั้นต่ำที่ต้องจ่ายในอนาคตทั้งสิ้นภายใต้สัญญาเช่าดำเนินงาน </t>
  </si>
  <si>
    <t xml:space="preserve">จ่ายชำระภายใน   1 ปี </t>
  </si>
  <si>
    <t>จ่ายชำระภายใน   2 - 5 ปี</t>
  </si>
  <si>
    <t xml:space="preserve">         สำนักงานการตรวจเงินแผ่นดิน (สตง.)ได้ทำสัญญาเช่ารถยนต์พร้อมคนขับจำนวน 3 สัญญา </t>
  </si>
  <si>
    <t>โดยมีระยะเวลาในการเช่าสัญญาละ 60 เดือน ดังนี้</t>
  </si>
  <si>
    <t xml:space="preserve">เริ่มเดือนมิถุนายน 2562 ถึงเดือนมิถุนายน 2567  รวมเป็นค่าเช่าทั้งหมดที่ต้องจ่าย 157,935,000.00 บาท </t>
  </si>
  <si>
    <t>โดย สตง.จ่ายค่าเช่าเป็นรายเดือน เดือนละ 2,632,250.00 บาท  ในปีงบประมาณ 2565 ได้จ่ายค่าเช่ารถยนต์</t>
  </si>
  <si>
    <t>เป็นเงิน 31,587,000.00 บาท</t>
  </si>
  <si>
    <t xml:space="preserve">1,968,000.00 บาท </t>
  </si>
  <si>
    <t>สตง.มีจำนวนเงินขั้นต่ำที่ต้องจ่ายในอนาคตภายใต้สัญญาเช่าดำเนินงานทั้ง 3 สัญญา ดังนี้</t>
  </si>
  <si>
    <t>จ่ายชำระภายใน   1 ปี</t>
  </si>
  <si>
    <t>โดยจ่ายค่าเช่าเป็นรายเดือนรวม เดือนละ 164,000.00 บาท  ในปีงบประมาณ 2565 ได้จ่ายค่าเช่าเป็นเงิน</t>
  </si>
  <si>
    <t xml:space="preserve">   2.2  สัญญาเช่ารถยนต์พร้อมคนขับ (ต่อ)</t>
  </si>
  <si>
    <t>ที่ดิน อาคารและอุปกรณ์ - สุทธิ</t>
  </si>
  <si>
    <t>สินทรัพย์ไม่มีตัวตน - สุทฺธิ</t>
  </si>
  <si>
    <t>หนี้สินและสินทรัพย์สุทธิ/ส่วนทุน</t>
  </si>
  <si>
    <t>รวมหนี้สินและสินทรัพย์สุทธิ/ส่วนทุน</t>
  </si>
  <si>
    <t>รายได้สูงกว่าค่าใช้จ่ายสุทธิ</t>
  </si>
  <si>
    <t>ในปี 2565 หนี้สินชดใช้ค่าเสียหาย จำนวน 1.11 ล้านบาท เป็นกรณีรถยนต์ราชการประสบอุบัติเหตุได้รับ</t>
  </si>
  <si>
    <t xml:space="preserve">ที่ดำเนินการแล้วมีเงินเหลือ  ซึ่งมาตรา 79(3) แห่งพระราชบัญญัติประกอบรัฐธรรมนูญว่าด้วยการตรวจเงินแผ่นดิน พ.ศ.2561   </t>
  </si>
  <si>
    <t xml:space="preserve">กำหนดให้โอนเข้ากองทุนพัฒนาเพื่อการตรวจเงินแผ่นดิน โดยบันทึกบัญชีคู่กับค่าใช้จ่ายเงินเหลือจ่ายคืนให้กองทุนฯ  </t>
  </si>
  <si>
    <t>เพื่อบังคับคดี คดีแพ่งหมายเลขแดงที่ม 116/2563 ลงวันที่ 18 กุมภาพันธ์ 2563 และคดีหมายเลขแดงที่ ม 171/2563</t>
  </si>
  <si>
    <t>ลงวันที่ 5 ตุลาคม 2563 เป็นลูกหนี้ยอมความตามคำพิพากษาจำนวน 0.15 ล้านบาท ปัจจุบันอยู่ระหว่างการผ่อนชำระ</t>
  </si>
  <si>
    <t>ให้ สตง.</t>
  </si>
  <si>
    <t>ประกอบด้วย ค่าเช่าที่ดิน 38.31 ล้านบาท (ค่าใช้จ่ายถึงกำหนดจ่ายตามสัญญา 30.83 ล้านบาทและค่าใช้จ่าย</t>
  </si>
  <si>
    <t>พร้อมคนขับ 3 สัญญา จำนวน 39.05 ล้านบาท และค่าเช่าอื่นจำนวน 3.10 ล้านบาท</t>
  </si>
  <si>
    <t>ที่รับรู้เพิ่มเติมตามหมายเหตุข้อ 4.7 จำนวน 7.48 ล้านบาท) ค่าเช่าอาคารจำนวน 8.46 ล้านบาท ค่าเช่ารถยนต์</t>
  </si>
  <si>
    <t>กับการรถไฟแห่งประเทศไทย (รฟท.)  เลขที่สัญญา 901598031  ขนาดพื้นที่ 17,460 ตารางเมตร บริเวณย่าน</t>
  </si>
  <si>
    <t xml:space="preserve">โดยเช่ารถยนต์โดยสารขนาด 12 ที่นั่ง (ดีเซล) จำนวน 61 คัน และรถบรรทุก (ดีเซล) จำนวน 25 คัน พร้อมคนขับ </t>
  </si>
  <si>
    <t>คอร์ปอเรชั่น จำกัด  โดยเช่ารถยนต์เก๋งยี่ห้อ Mercedes-Benz จำนวน 6 คัน  เริ่มเดือนมกราคม 2564 ถึง</t>
  </si>
  <si>
    <t>จ่ายชำระภายใน   2 - 4 ปี</t>
  </si>
  <si>
    <t>หมายเหตุ 29 - ภาระผูกพัน (ต่อ)</t>
  </si>
  <si>
    <t>หมายเหตุ 28 - การแก้ไขข้อผิดพลาดของงวดก่อน</t>
  </si>
  <si>
    <t>หมายเหตุ 29- ภาระผูกพัน</t>
  </si>
  <si>
    <t xml:space="preserve">ค่าใช้จ่ายเงินเหลือจ่ายฯ เป็นเงินงบประมาณรวมดอกผลที่ดำเนินการแล้วมีเหลือจ่ายซึ่งตามมาตรา 79(3) </t>
  </si>
  <si>
    <t>โดยบันทึกบัญชีคู่กับเจ้าหนี้เงินเหลือจ่ายโอนคืนกองทุน</t>
  </si>
  <si>
    <t xml:space="preserve">แห่งพระราชบัญญัติประกอบรัฐธรรมนูญว่าด้วยการตรวจเงินแผ่นดิน พ.ศ.2561  กำหนดให้โอนไปกองทุนฯ  </t>
  </si>
  <si>
    <t xml:space="preserve"> เป็นกรณีรถยนต์ราชการประสบอุบัติเหตุได้รับความเสียหายตามคำพิพากษาแพ่งหมายเลขแดงที่ ม116/2563</t>
  </si>
  <si>
    <t>ตามคำพิพากษา อยู่ระหว่างการผ่อนชำระให้ สตง.</t>
  </si>
  <si>
    <t>ความเสียหายตามคำพิพากษาคดีหมายเลขแดงที่  พ 325/2562  ลงวันที่ 1 มีนาคม 2562  จำนวน 0.62 ล้านบาท</t>
  </si>
  <si>
    <t>คดีหมายเลขแดงที่ 1617/2561  ลงวันที่18 ธันวาคม 2561  จำนวน 0.34 ล้านบาท ปัจจุบันอยู่ระหว่างการสืบทรัพย์</t>
  </si>
  <si>
    <t>จ่ายชำระภายใน   6 - 11 ปี</t>
  </si>
  <si>
    <t xml:space="preserve">ในปี 2565 สตง.พบว่า รายการรายได้สูง(ต่ำ)กว่าค่าใช้จ่ายสะสมยกมา มียอดต่ำกว่าตามที่รายงานไว้เดิมจำนวน </t>
  </si>
  <si>
    <t>5,241.12 บาท เนื่องจากในปี 2564 สตง.มีการรับรู้รายได้และค่าใช้จ่ายระหว่างกันสูงไปด้วยจำนวนเดียวกัน ซึ่งเงิน</t>
  </si>
  <si>
    <t>จำนวนดังกล่าวเป็นเงินที่ต้องคืนให้กองทุนฯ ในปี 2565  สตง.ได้ปรับปรุงกับค่าใช้จ่ายเงินเหลือจ่ายคืนให้กองทุนฯ แล้ว</t>
  </si>
  <si>
    <t>ลงวันที่ 18 กุมภาพันธ์ 2563 และหมายเลขแดงที่ ม171/2564  ลงวันที่ 5 ตุลาคม 2563 เป็นลูกหนี้ยอมความ</t>
  </si>
  <si>
    <t>ค่าเช่า ในปี 2565 จำนวน 88.92 ล้านบาท  เป็นค่าใช้จ่ายที่เกิดขึ้นระหว่างงวดตามสัญญาเช่าดำเนินงาน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</si>
</sst>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(* #,##0.00_);_(* \(#,##0.00\);_(* &quot;-&quot;??_);_(@_)"/>
    <numFmt numFmtId="188" formatCode="#,##0.00_ ;[Red]\-#,##0.00\ "/>
    <numFmt numFmtId="189" formatCode="\ #,##0.00;\(#,##0.00\);_-* &quot;-&quot;??_-;_-@_-"/>
    <numFmt numFmtId="190" formatCode="_-* #,##0.00_-;\-* #,##0.00_-;_-* &quot;-&quot;_-;_-@_-"/>
  </numFmts>
  <fonts count="31" x14ac:knownFonts="1">
    <font>
      <sz val="10"/>
      <name val="Arial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4"/>
      <name val="Cordia New"/>
      <family val="2"/>
    </font>
    <font>
      <sz val="14"/>
      <name val="Cordia New"/>
      <family val="2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u/>
      <sz val="16"/>
      <name val="TH SarabunPSK"/>
      <family val="2"/>
    </font>
    <font>
      <u/>
      <sz val="16"/>
      <name val="TH SarabunPSK"/>
      <family val="2"/>
    </font>
    <font>
      <sz val="10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6"/>
      <color theme="3" tint="0.39997558519241921"/>
      <name val="TH SarabunPSK"/>
      <family val="2"/>
    </font>
    <font>
      <sz val="14"/>
      <name val="Cordia New"/>
      <family val="2"/>
      <charset val="222"/>
    </font>
    <font>
      <sz val="16"/>
      <color indexed="8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i/>
      <sz val="16"/>
      <color indexed="8"/>
      <name val="TH SarabunPSK"/>
      <family val="2"/>
    </font>
    <font>
      <i/>
      <sz val="15"/>
      <name val="TH SarabunPSK"/>
      <family val="2"/>
    </font>
    <font>
      <b/>
      <sz val="16"/>
      <color theme="1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b/>
      <sz val="14"/>
      <name val="TH SarabunPSK"/>
      <family val="2"/>
    </font>
    <font>
      <i/>
      <sz val="16"/>
      <name val="TH SarabunPSK"/>
      <family val="2"/>
    </font>
    <font>
      <i/>
      <sz val="14"/>
      <name val="TH SarabunPSK"/>
      <family val="2"/>
    </font>
    <font>
      <b/>
      <u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0">
    <xf numFmtId="0" fontId="0" fillId="0" borderId="0"/>
    <xf numFmtId="187" fontId="2" fillId="0" borderId="0" applyFont="0" applyFill="0" applyBorder="0" applyAlignment="0" applyProtection="0"/>
    <xf numFmtId="187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6" fillId="0" borderId="0"/>
    <xf numFmtId="0" fontId="6" fillId="0" borderId="0"/>
    <xf numFmtId="0" fontId="4" fillId="0" borderId="0"/>
    <xf numFmtId="0" fontId="5" fillId="0" borderId="0"/>
    <xf numFmtId="0" fontId="3" fillId="0" borderId="0"/>
    <xf numFmtId="0" fontId="2" fillId="0" borderId="0"/>
    <xf numFmtId="0" fontId="4" fillId="0" borderId="0"/>
    <xf numFmtId="0" fontId="1" fillId="0" borderId="0"/>
    <xf numFmtId="0" fontId="16" fillId="0" borderId="0"/>
    <xf numFmtId="43" fontId="1" fillId="0" borderId="0" applyFont="0" applyFill="0" applyBorder="0" applyAlignment="0" applyProtection="0"/>
  </cellStyleXfs>
  <cellXfs count="303">
    <xf numFmtId="0" fontId="0" fillId="0" borderId="0" xfId="0"/>
    <xf numFmtId="187" fontId="8" fillId="0" borderId="0" xfId="1" applyFont="1" applyAlignment="1">
      <alignment horizontal="center"/>
    </xf>
    <xf numFmtId="0" fontId="10" fillId="0" borderId="0" xfId="1" applyNumberFormat="1" applyFont="1" applyAlignment="1">
      <alignment horizontal="center"/>
    </xf>
    <xf numFmtId="187" fontId="9" fillId="0" borderId="0" xfId="1" applyFont="1" applyFill="1" applyBorder="1"/>
    <xf numFmtId="188" fontId="9" fillId="0" borderId="0" xfId="14" applyNumberFormat="1" applyFont="1"/>
    <xf numFmtId="187" fontId="9" fillId="0" borderId="0" xfId="1" applyFont="1" applyFill="1"/>
    <xf numFmtId="187" fontId="9" fillId="0" borderId="0" xfId="1" applyFont="1" applyFill="1" applyBorder="1" applyAlignment="1">
      <alignment horizontal="center"/>
    </xf>
    <xf numFmtId="187" fontId="9" fillId="0" borderId="0" xfId="1" applyFont="1"/>
    <xf numFmtId="188" fontId="8" fillId="0" borderId="0" xfId="14" applyNumberFormat="1" applyFont="1"/>
    <xf numFmtId="187" fontId="9" fillId="0" borderId="0" xfId="1" applyFont="1" applyBorder="1"/>
    <xf numFmtId="187" fontId="8" fillId="0" borderId="0" xfId="1" applyFont="1" applyBorder="1"/>
    <xf numFmtId="187" fontId="8" fillId="0" borderId="0" xfId="1" applyFont="1" applyBorder="1" applyAlignment="1">
      <alignment horizontal="center"/>
    </xf>
    <xf numFmtId="0" fontId="8" fillId="0" borderId="0" xfId="13" applyFont="1"/>
    <xf numFmtId="188" fontId="9" fillId="0" borderId="0" xfId="14" applyNumberFormat="1" applyFont="1" applyAlignment="1">
      <alignment horizontal="center"/>
    </xf>
    <xf numFmtId="187" fontId="9" fillId="0" borderId="0" xfId="1" applyFont="1" applyFill="1" applyAlignment="1">
      <alignment horizontal="center"/>
    </xf>
    <xf numFmtId="187" fontId="8" fillId="0" borderId="0" xfId="1" applyFont="1" applyFill="1"/>
    <xf numFmtId="0" fontId="9" fillId="0" borderId="0" xfId="14" applyFont="1" applyAlignment="1">
      <alignment horizontal="center"/>
    </xf>
    <xf numFmtId="0" fontId="8" fillId="0" borderId="0" xfId="14" applyFont="1" applyAlignment="1">
      <alignment horizontal="center"/>
    </xf>
    <xf numFmtId="0" fontId="8" fillId="0" borderId="0" xfId="13" applyFont="1" applyAlignment="1">
      <alignment horizontal="center"/>
    </xf>
    <xf numFmtId="188" fontId="8" fillId="0" borderId="0" xfId="14" applyNumberFormat="1" applyFont="1" applyAlignment="1">
      <alignment horizontal="center"/>
    </xf>
    <xf numFmtId="187" fontId="8" fillId="0" borderId="0" xfId="1" applyFont="1" applyFill="1" applyBorder="1"/>
    <xf numFmtId="187" fontId="8" fillId="0" borderId="1" xfId="1" applyFont="1" applyBorder="1"/>
    <xf numFmtId="188" fontId="11" fillId="0" borderId="0" xfId="14" applyNumberFormat="1" applyFont="1"/>
    <xf numFmtId="187" fontId="8" fillId="0" borderId="3" xfId="1" applyFont="1" applyFill="1" applyBorder="1"/>
    <xf numFmtId="187" fontId="9" fillId="0" borderId="4" xfId="1" applyFont="1" applyBorder="1"/>
    <xf numFmtId="49" fontId="9" fillId="0" borderId="0" xfId="14" applyNumberFormat="1" applyFont="1" applyAlignment="1">
      <alignment horizontal="right"/>
    </xf>
    <xf numFmtId="187" fontId="8" fillId="0" borderId="0" xfId="1" applyFont="1" applyBorder="1" applyAlignment="1">
      <alignment horizontal="right"/>
    </xf>
    <xf numFmtId="187" fontId="8" fillId="0" borderId="0" xfId="1" applyFont="1" applyFill="1" applyAlignment="1">
      <alignment horizontal="right"/>
    </xf>
    <xf numFmtId="187" fontId="8" fillId="0" borderId="2" xfId="1" applyFont="1" applyFill="1" applyBorder="1" applyAlignment="1">
      <alignment horizontal="right"/>
    </xf>
    <xf numFmtId="187" fontId="8" fillId="0" borderId="4" xfId="1" applyFont="1" applyFill="1" applyBorder="1" applyAlignment="1">
      <alignment horizontal="right"/>
    </xf>
    <xf numFmtId="188" fontId="10" fillId="0" borderId="0" xfId="14" applyNumberFormat="1" applyFont="1"/>
    <xf numFmtId="187" fontId="9" fillId="0" borderId="0" xfId="1" applyFont="1" applyAlignment="1">
      <alignment vertical="center"/>
    </xf>
    <xf numFmtId="0" fontId="9" fillId="0" borderId="0" xfId="12" applyFont="1" applyAlignment="1">
      <alignment vertical="center"/>
    </xf>
    <xf numFmtId="187" fontId="9" fillId="0" borderId="0" xfId="1" applyFont="1" applyFill="1" applyAlignment="1">
      <alignment horizontal="right" vertical="center"/>
    </xf>
    <xf numFmtId="0" fontId="9" fillId="0" borderId="0" xfId="13" applyFont="1" applyAlignment="1">
      <alignment vertical="center"/>
    </xf>
    <xf numFmtId="0" fontId="8" fillId="0" borderId="0" xfId="12" applyFont="1" applyAlignment="1">
      <alignment horizontal="left" vertical="center"/>
    </xf>
    <xf numFmtId="187" fontId="8" fillId="0" borderId="0" xfId="1" applyFont="1" applyBorder="1" applyAlignment="1">
      <alignment vertical="center"/>
    </xf>
    <xf numFmtId="0" fontId="8" fillId="0" borderId="0" xfId="12" applyFont="1" applyAlignment="1">
      <alignment vertical="center"/>
    </xf>
    <xf numFmtId="0" fontId="10" fillId="0" borderId="0" xfId="1" applyNumberFormat="1" applyFont="1" applyAlignment="1">
      <alignment horizontal="center" vertical="center"/>
    </xf>
    <xf numFmtId="187" fontId="9" fillId="0" borderId="0" xfId="1" applyFont="1" applyBorder="1" applyAlignment="1">
      <alignment vertical="center"/>
    </xf>
    <xf numFmtId="0" fontId="8" fillId="0" borderId="0" xfId="12" applyFont="1" applyAlignment="1">
      <alignment vertical="center" wrapText="1"/>
    </xf>
    <xf numFmtId="187" fontId="8" fillId="0" borderId="0" xfId="1" applyFont="1" applyAlignment="1">
      <alignment horizontal="center" vertical="center"/>
    </xf>
    <xf numFmtId="0" fontId="9" fillId="0" borderId="0" xfId="12" applyFont="1" applyAlignment="1">
      <alignment vertical="center" wrapText="1"/>
    </xf>
    <xf numFmtId="0" fontId="9" fillId="0" borderId="0" xfId="12" applyFont="1" applyAlignment="1">
      <alignment horizontal="center" vertical="center" wrapText="1"/>
    </xf>
    <xf numFmtId="187" fontId="8" fillId="0" borderId="3" xfId="1" applyFont="1" applyFill="1" applyBorder="1" applyAlignment="1">
      <alignment horizontal="center" vertical="center" wrapText="1"/>
    </xf>
    <xf numFmtId="187" fontId="8" fillId="0" borderId="0" xfId="1" applyFont="1" applyFill="1" applyBorder="1" applyAlignment="1">
      <alignment horizontal="center" vertical="center" wrapText="1"/>
    </xf>
    <xf numFmtId="0" fontId="9" fillId="0" borderId="0" xfId="10" applyFont="1" applyAlignment="1">
      <alignment vertical="center"/>
    </xf>
    <xf numFmtId="187" fontId="9" fillId="0" borderId="0" xfId="1" applyFont="1" applyBorder="1" applyAlignment="1">
      <alignment horizontal="center" vertical="center" wrapText="1"/>
    </xf>
    <xf numFmtId="0" fontId="8" fillId="0" borderId="0" xfId="10" applyFont="1" applyAlignment="1">
      <alignment vertical="center"/>
    </xf>
    <xf numFmtId="187" fontId="8" fillId="0" borderId="3" xfId="1" applyFont="1" applyFill="1" applyBorder="1" applyAlignment="1">
      <alignment vertical="center"/>
    </xf>
    <xf numFmtId="43" fontId="8" fillId="0" borderId="3" xfId="3" applyFont="1" applyFill="1" applyBorder="1" applyAlignment="1">
      <alignment vertical="center"/>
    </xf>
    <xf numFmtId="43" fontId="8" fillId="0" borderId="0" xfId="3" applyFont="1" applyFill="1" applyBorder="1" applyAlignment="1">
      <alignment vertical="center"/>
    </xf>
    <xf numFmtId="187" fontId="8" fillId="0" borderId="3" xfId="1" applyFont="1" applyFill="1" applyBorder="1" applyAlignment="1">
      <alignment horizontal="center" vertical="center"/>
    </xf>
    <xf numFmtId="0" fontId="9" fillId="0" borderId="0" xfId="12" applyFont="1" applyAlignment="1">
      <alignment horizontal="center" vertical="center"/>
    </xf>
    <xf numFmtId="187" fontId="8" fillId="0" borderId="0" xfId="1" applyFont="1" applyFill="1" applyBorder="1" applyAlignment="1">
      <alignment horizontal="center" vertical="center"/>
    </xf>
    <xf numFmtId="187" fontId="9" fillId="0" borderId="0" xfId="1" applyFont="1" applyBorder="1" applyAlignment="1">
      <alignment horizontal="center" vertical="center"/>
    </xf>
    <xf numFmtId="187" fontId="9" fillId="0" borderId="0" xfId="1" applyFont="1" applyFill="1" applyBorder="1" applyAlignment="1">
      <alignment horizontal="center" vertical="center"/>
    </xf>
    <xf numFmtId="0" fontId="11" fillId="0" borderId="0" xfId="12" applyFont="1" applyAlignment="1">
      <alignment vertical="center" wrapText="1"/>
    </xf>
    <xf numFmtId="187" fontId="8" fillId="0" borderId="1" xfId="1" applyFont="1" applyFill="1" applyBorder="1" applyAlignment="1">
      <alignment horizontal="center" vertical="center"/>
    </xf>
    <xf numFmtId="187" fontId="9" fillId="0" borderId="0" xfId="1" applyFont="1" applyAlignment="1">
      <alignment horizontal="center" vertical="center"/>
    </xf>
    <xf numFmtId="187" fontId="8" fillId="0" borderId="0" xfId="1" applyFont="1" applyBorder="1" applyAlignment="1">
      <alignment horizontal="center" vertical="center"/>
    </xf>
    <xf numFmtId="187" fontId="12" fillId="0" borderId="0" xfId="1" applyFont="1" applyAlignment="1">
      <alignment vertical="center" wrapText="1"/>
    </xf>
    <xf numFmtId="0" fontId="12" fillId="0" borderId="0" xfId="14" applyFont="1" applyAlignment="1">
      <alignment vertical="center" wrapText="1"/>
    </xf>
    <xf numFmtId="188" fontId="8" fillId="0" borderId="0" xfId="14" applyNumberFormat="1" applyFont="1" applyAlignment="1">
      <alignment horizontal="centerContinuous"/>
    </xf>
    <xf numFmtId="0" fontId="8" fillId="0" borderId="0" xfId="12" applyFont="1" applyAlignment="1">
      <alignment horizontal="left" vertical="center" wrapText="1"/>
    </xf>
    <xf numFmtId="0" fontId="8" fillId="0" borderId="0" xfId="12" applyFont="1" applyAlignment="1">
      <alignment horizontal="center" vertical="center"/>
    </xf>
    <xf numFmtId="0" fontId="8" fillId="0" borderId="0" xfId="13" applyFont="1" applyAlignment="1">
      <alignment horizontal="center" vertical="center"/>
    </xf>
    <xf numFmtId="0" fontId="8" fillId="0" borderId="0" xfId="1" applyNumberFormat="1" applyFont="1" applyAlignment="1">
      <alignment horizontal="center"/>
    </xf>
    <xf numFmtId="0" fontId="8" fillId="0" borderId="0" xfId="1" applyNumberFormat="1" applyFont="1" applyBorder="1" applyAlignment="1">
      <alignment horizontal="center"/>
    </xf>
    <xf numFmtId="0" fontId="8" fillId="0" borderId="0" xfId="1" applyNumberFormat="1" applyFont="1" applyAlignment="1">
      <alignment horizontal="center" vertical="center"/>
    </xf>
    <xf numFmtId="187" fontId="8" fillId="0" borderId="0" xfId="1" applyFont="1" applyFill="1" applyBorder="1" applyAlignment="1">
      <alignment vertical="center"/>
    </xf>
    <xf numFmtId="187" fontId="8" fillId="0" borderId="0" xfId="1" applyFont="1" applyAlignment="1">
      <alignment horizontal="right" vertical="center"/>
    </xf>
    <xf numFmtId="0" fontId="9" fillId="0" borderId="0" xfId="14" applyFont="1" applyAlignment="1">
      <alignment horizontal="center" vertical="center"/>
    </xf>
    <xf numFmtId="188" fontId="9" fillId="0" borderId="0" xfId="14" applyNumberFormat="1" applyFont="1" applyAlignment="1">
      <alignment vertical="center"/>
    </xf>
    <xf numFmtId="0" fontId="9" fillId="0" borderId="0" xfId="14" applyFont="1" applyAlignment="1">
      <alignment horizontal="centerContinuous" vertical="center"/>
    </xf>
    <xf numFmtId="188" fontId="9" fillId="0" borderId="0" xfId="14" applyNumberFormat="1" applyFont="1" applyAlignment="1">
      <alignment horizontal="centerContinuous" vertical="center"/>
    </xf>
    <xf numFmtId="0" fontId="9" fillId="0" borderId="0" xfId="12" applyFont="1" applyAlignment="1">
      <alignment horizontal="left" vertical="center" wrapText="1"/>
    </xf>
    <xf numFmtId="0" fontId="9" fillId="0" borderId="0" xfId="12" applyFont="1" applyAlignment="1">
      <alignment horizontal="left" vertical="center"/>
    </xf>
    <xf numFmtId="187" fontId="8" fillId="0" borderId="3" xfId="1" applyFont="1" applyBorder="1" applyAlignment="1">
      <alignment vertical="center"/>
    </xf>
    <xf numFmtId="187" fontId="9" fillId="0" borderId="0" xfId="12" applyNumberFormat="1" applyFont="1" applyAlignment="1">
      <alignment vertical="center"/>
    </xf>
    <xf numFmtId="0" fontId="13" fillId="0" borderId="0" xfId="12" applyFont="1" applyAlignment="1">
      <alignment horizontal="center" vertical="center"/>
    </xf>
    <xf numFmtId="0" fontId="13" fillId="0" borderId="0" xfId="12" applyFont="1" applyAlignment="1">
      <alignment vertical="center"/>
    </xf>
    <xf numFmtId="49" fontId="9" fillId="0" borderId="0" xfId="12" applyNumberFormat="1" applyFont="1" applyAlignment="1">
      <alignment vertical="center"/>
    </xf>
    <xf numFmtId="0" fontId="13" fillId="0" borderId="0" xfId="14" applyFont="1" applyAlignment="1">
      <alignment vertical="center"/>
    </xf>
    <xf numFmtId="0" fontId="14" fillId="0" borderId="0" xfId="14" applyFont="1" applyAlignment="1">
      <alignment horizontal="center" vertical="center"/>
    </xf>
    <xf numFmtId="187" fontId="14" fillId="0" borderId="0" xfId="1" applyFont="1" applyAlignment="1">
      <alignment horizontal="center" vertical="center"/>
    </xf>
    <xf numFmtId="188" fontId="14" fillId="0" borderId="0" xfId="14" applyNumberFormat="1" applyFont="1" applyAlignment="1">
      <alignment horizontal="center" vertical="center"/>
    </xf>
    <xf numFmtId="0" fontId="14" fillId="0" borderId="0" xfId="1" applyNumberFormat="1" applyFont="1" applyAlignment="1">
      <alignment horizontal="center" vertical="center"/>
    </xf>
    <xf numFmtId="0" fontId="13" fillId="0" borderId="0" xfId="14" applyFont="1" applyAlignment="1">
      <alignment horizontal="center" vertical="center"/>
    </xf>
    <xf numFmtId="188" fontId="13" fillId="0" borderId="0" xfId="14" applyNumberFormat="1" applyFont="1" applyAlignment="1">
      <alignment vertical="center"/>
    </xf>
    <xf numFmtId="188" fontId="14" fillId="0" borderId="0" xfId="14" applyNumberFormat="1" applyFont="1" applyAlignment="1">
      <alignment vertical="center"/>
    </xf>
    <xf numFmtId="187" fontId="13" fillId="0" borderId="0" xfId="1" applyFont="1" applyFill="1" applyBorder="1" applyAlignment="1">
      <alignment horizontal="right" vertical="center"/>
    </xf>
    <xf numFmtId="188" fontId="13" fillId="0" borderId="0" xfId="14" applyNumberFormat="1" applyFont="1" applyAlignment="1">
      <alignment horizontal="center" vertical="center"/>
    </xf>
    <xf numFmtId="188" fontId="8" fillId="0" borderId="0" xfId="14" applyNumberFormat="1" applyFont="1" applyAlignment="1">
      <alignment horizontal="centerContinuous" vertical="center"/>
    </xf>
    <xf numFmtId="0" fontId="8" fillId="0" borderId="0" xfId="14" applyFont="1" applyAlignment="1">
      <alignment horizontal="centerContinuous" vertical="center"/>
    </xf>
    <xf numFmtId="188" fontId="14" fillId="0" borderId="0" xfId="14" applyNumberFormat="1" applyFont="1" applyAlignment="1">
      <alignment horizontal="centerContinuous" vertical="center"/>
    </xf>
    <xf numFmtId="0" fontId="14" fillId="0" borderId="0" xfId="14" applyFont="1" applyAlignment="1">
      <alignment horizontal="centerContinuous" vertical="center"/>
    </xf>
    <xf numFmtId="187" fontId="14" fillId="0" borderId="0" xfId="1" applyFont="1" applyFill="1" applyAlignment="1">
      <alignment horizontal="centerContinuous" vertical="center"/>
    </xf>
    <xf numFmtId="0" fontId="14" fillId="0" borderId="0" xfId="13" applyFont="1" applyAlignment="1">
      <alignment horizontal="center" vertical="center"/>
    </xf>
    <xf numFmtId="0" fontId="14" fillId="0" borderId="0" xfId="13" applyFont="1" applyAlignment="1">
      <alignment vertical="center"/>
    </xf>
    <xf numFmtId="187" fontId="13" fillId="0" borderId="0" xfId="1" applyFont="1" applyFill="1" applyAlignment="1">
      <alignment vertical="center"/>
    </xf>
    <xf numFmtId="187" fontId="13" fillId="0" borderId="0" xfId="1" applyFont="1" applyFill="1" applyAlignment="1">
      <alignment horizontal="right" vertical="center"/>
    </xf>
    <xf numFmtId="188" fontId="13" fillId="0" borderId="0" xfId="14" applyNumberFormat="1" applyFont="1" applyAlignment="1">
      <alignment horizontal="right" vertical="center"/>
    </xf>
    <xf numFmtId="187" fontId="13" fillId="0" borderId="0" xfId="1" applyFont="1" applyAlignment="1">
      <alignment horizontal="right" vertical="center"/>
    </xf>
    <xf numFmtId="187" fontId="14" fillId="0" borderId="1" xfId="1" applyFont="1" applyFill="1" applyBorder="1" applyAlignment="1">
      <alignment horizontal="right" vertical="center"/>
    </xf>
    <xf numFmtId="188" fontId="14" fillId="0" borderId="0" xfId="14" applyNumberFormat="1" applyFont="1" applyAlignment="1">
      <alignment horizontal="right" vertical="center"/>
    </xf>
    <xf numFmtId="187" fontId="14" fillId="0" borderId="3" xfId="1" applyFont="1" applyFill="1" applyBorder="1" applyAlignment="1">
      <alignment horizontal="right" vertical="center"/>
    </xf>
    <xf numFmtId="187" fontId="14" fillId="0" borderId="0" xfId="1" applyFont="1" applyFill="1" applyAlignment="1">
      <alignment vertical="center"/>
    </xf>
    <xf numFmtId="43" fontId="13" fillId="0" borderId="0" xfId="14" applyNumberFormat="1" applyFont="1" applyAlignment="1">
      <alignment vertical="center"/>
    </xf>
    <xf numFmtId="187" fontId="9" fillId="0" borderId="4" xfId="1" applyFont="1" applyFill="1" applyBorder="1"/>
    <xf numFmtId="187" fontId="8" fillId="0" borderId="0" xfId="1" applyFont="1" applyBorder="1" applyAlignment="1">
      <alignment vertical="center" wrapText="1"/>
    </xf>
    <xf numFmtId="187" fontId="8" fillId="0" borderId="3" xfId="1" applyFont="1" applyBorder="1" applyAlignment="1">
      <alignment vertical="center" wrapText="1"/>
    </xf>
    <xf numFmtId="187" fontId="9" fillId="0" borderId="0" xfId="1" applyFont="1" applyBorder="1" applyAlignment="1">
      <alignment vertical="center" wrapText="1"/>
    </xf>
    <xf numFmtId="4" fontId="8" fillId="0" borderId="0" xfId="12" applyNumberFormat="1" applyFont="1" applyAlignment="1">
      <alignment horizontal="left" vertical="center"/>
    </xf>
    <xf numFmtId="187" fontId="12" fillId="0" borderId="0" xfId="1" applyFont="1" applyBorder="1" applyAlignment="1">
      <alignment vertical="center" wrapText="1"/>
    </xf>
    <xf numFmtId="0" fontId="9" fillId="0" borderId="0" xfId="14" applyFont="1" applyAlignment="1">
      <alignment vertical="center"/>
    </xf>
    <xf numFmtId="0" fontId="8" fillId="0" borderId="0" xfId="14" applyFont="1" applyAlignment="1">
      <alignment horizontal="center" vertical="center"/>
    </xf>
    <xf numFmtId="188" fontId="8" fillId="0" borderId="0" xfId="14" applyNumberFormat="1" applyFont="1" applyAlignment="1">
      <alignment horizontal="center" vertical="center"/>
    </xf>
    <xf numFmtId="0" fontId="8" fillId="0" borderId="0" xfId="14" applyFont="1" applyAlignment="1">
      <alignment vertical="center"/>
    </xf>
    <xf numFmtId="187" fontId="9" fillId="0" borderId="0" xfId="1" applyFont="1" applyFill="1" applyBorder="1" applyAlignment="1">
      <alignment vertical="center"/>
    </xf>
    <xf numFmtId="0" fontId="8" fillId="0" borderId="0" xfId="14" quotePrefix="1" applyFont="1" applyAlignment="1">
      <alignment horizontal="left" vertical="center"/>
    </xf>
    <xf numFmtId="188" fontId="8" fillId="0" borderId="0" xfId="14" applyNumberFormat="1" applyFont="1" applyAlignment="1">
      <alignment vertical="center"/>
    </xf>
    <xf numFmtId="187" fontId="15" fillId="0" borderId="0" xfId="1" applyFont="1" applyFill="1" applyBorder="1" applyAlignment="1">
      <alignment vertical="center"/>
    </xf>
    <xf numFmtId="188" fontId="15" fillId="0" borderId="0" xfId="14" applyNumberFormat="1" applyFont="1" applyAlignment="1">
      <alignment vertical="center"/>
    </xf>
    <xf numFmtId="187" fontId="9" fillId="0" borderId="0" xfId="1" applyFont="1" applyFill="1" applyBorder="1" applyAlignment="1">
      <alignment horizontal="right" vertical="center"/>
    </xf>
    <xf numFmtId="188" fontId="10" fillId="0" borderId="0" xfId="14" applyNumberFormat="1" applyFont="1" applyAlignment="1">
      <alignment vertical="center"/>
    </xf>
    <xf numFmtId="187" fontId="9" fillId="0" borderId="0" xfId="1" applyFont="1" applyFill="1" applyAlignment="1">
      <alignment vertical="center"/>
    </xf>
    <xf numFmtId="187" fontId="9" fillId="0" borderId="0" xfId="1" applyFont="1" applyFill="1" applyAlignment="1">
      <alignment horizontal="centerContinuous" vertical="center"/>
    </xf>
    <xf numFmtId="43" fontId="9" fillId="0" borderId="0" xfId="14" applyNumberFormat="1" applyFont="1" applyAlignment="1">
      <alignment vertical="center"/>
    </xf>
    <xf numFmtId="187" fontId="9" fillId="0" borderId="0" xfId="1" applyFont="1" applyAlignment="1">
      <alignment horizontal="right" vertical="center"/>
    </xf>
    <xf numFmtId="187" fontId="9" fillId="0" borderId="0" xfId="14" applyNumberFormat="1" applyFont="1" applyAlignment="1">
      <alignment vertical="center"/>
    </xf>
    <xf numFmtId="49" fontId="9" fillId="0" borderId="0" xfId="12" applyNumberFormat="1" applyFont="1" applyAlignment="1">
      <alignment horizontal="left" vertical="center" wrapText="1"/>
    </xf>
    <xf numFmtId="187" fontId="8" fillId="0" borderId="1" xfId="1" applyFont="1" applyFill="1" applyBorder="1" applyAlignment="1">
      <alignment vertical="center"/>
    </xf>
    <xf numFmtId="187" fontId="8" fillId="0" borderId="3" xfId="1" applyFont="1" applyBorder="1" applyAlignment="1">
      <alignment horizontal="center" vertical="center" wrapText="1"/>
    </xf>
    <xf numFmtId="187" fontId="8" fillId="0" borderId="0" xfId="1" applyFont="1" applyBorder="1" applyAlignment="1">
      <alignment horizontal="center" vertical="center" wrapText="1"/>
    </xf>
    <xf numFmtId="43" fontId="8" fillId="0" borderId="0" xfId="12" applyNumberFormat="1" applyFont="1" applyAlignment="1">
      <alignment horizontal="center" vertical="center"/>
    </xf>
    <xf numFmtId="188" fontId="8" fillId="0" borderId="0" xfId="15" applyNumberFormat="1" applyFont="1" applyAlignment="1">
      <alignment horizontal="centerContinuous"/>
    </xf>
    <xf numFmtId="0" fontId="8" fillId="0" borderId="0" xfId="16" applyFont="1" applyAlignment="1">
      <alignment vertical="center"/>
    </xf>
    <xf numFmtId="0" fontId="8" fillId="0" borderId="0" xfId="16" applyFont="1" applyAlignment="1">
      <alignment horizontal="center" vertical="center"/>
    </xf>
    <xf numFmtId="0" fontId="9" fillId="0" borderId="0" xfId="16" applyFont="1" applyAlignment="1">
      <alignment vertical="center"/>
    </xf>
    <xf numFmtId="187" fontId="9" fillId="0" borderId="1" xfId="1" applyFont="1" applyBorder="1" applyAlignment="1">
      <alignment horizontal="center" vertical="center" wrapText="1"/>
    </xf>
    <xf numFmtId="187" fontId="8" fillId="0" borderId="3" xfId="1" applyFont="1" applyBorder="1" applyAlignment="1">
      <alignment horizontal="right" vertical="center"/>
    </xf>
    <xf numFmtId="43" fontId="12" fillId="0" borderId="0" xfId="14" applyNumberFormat="1" applyFont="1" applyAlignment="1">
      <alignment vertical="center" wrapText="1"/>
    </xf>
    <xf numFmtId="43" fontId="8" fillId="0" borderId="0" xfId="14" applyNumberFormat="1" applyFont="1" applyAlignment="1">
      <alignment vertical="center"/>
    </xf>
    <xf numFmtId="0" fontId="8" fillId="0" borderId="0" xfId="18" applyFont="1" applyAlignment="1">
      <alignment horizontal="center" vertical="center"/>
    </xf>
    <xf numFmtId="0" fontId="9" fillId="0" borderId="0" xfId="15" applyFont="1" applyAlignment="1">
      <alignment horizontal="centerContinuous" vertical="center"/>
    </xf>
    <xf numFmtId="0" fontId="9" fillId="0" borderId="0" xfId="15" applyFont="1" applyAlignment="1">
      <alignment horizontal="center" vertical="center"/>
    </xf>
    <xf numFmtId="188" fontId="8" fillId="0" borderId="0" xfId="15" applyNumberFormat="1" applyFont="1" applyAlignment="1">
      <alignment horizontal="centerContinuous" vertical="center"/>
    </xf>
    <xf numFmtId="188" fontId="8" fillId="0" borderId="0" xfId="15" applyNumberFormat="1" applyFont="1" applyAlignment="1">
      <alignment horizontal="center" vertical="center"/>
    </xf>
    <xf numFmtId="0" fontId="9" fillId="0" borderId="0" xfId="15" applyFont="1" applyAlignment="1">
      <alignment vertical="center"/>
    </xf>
    <xf numFmtId="188" fontId="9" fillId="0" borderId="0" xfId="15" applyNumberFormat="1" applyFont="1" applyAlignment="1">
      <alignment vertical="center"/>
    </xf>
    <xf numFmtId="0" fontId="17" fillId="0" borderId="0" xfId="18" applyFont="1"/>
    <xf numFmtId="189" fontId="17" fillId="0" borderId="0" xfId="18" applyNumberFormat="1" applyFont="1"/>
    <xf numFmtId="189" fontId="17" fillId="0" borderId="0" xfId="18" applyNumberFormat="1" applyFont="1" applyAlignment="1">
      <alignment vertical="center"/>
    </xf>
    <xf numFmtId="0" fontId="18" fillId="0" borderId="0" xfId="17" applyFont="1"/>
    <xf numFmtId="189" fontId="19" fillId="0" borderId="0" xfId="18" applyNumberFormat="1" applyFont="1" applyAlignment="1">
      <alignment horizontal="right" vertical="center"/>
    </xf>
    <xf numFmtId="0" fontId="19" fillId="0" borderId="0" xfId="18" applyFont="1" applyAlignment="1">
      <alignment vertical="center"/>
    </xf>
    <xf numFmtId="0" fontId="19" fillId="0" borderId="0" xfId="18" applyFont="1" applyAlignment="1">
      <alignment horizontal="center" vertical="center"/>
    </xf>
    <xf numFmtId="189" fontId="19" fillId="0" borderId="0" xfId="18" applyNumberFormat="1" applyFont="1" applyAlignment="1">
      <alignment horizontal="center" vertical="center"/>
    </xf>
    <xf numFmtId="189" fontId="8" fillId="0" borderId="0" xfId="18" applyNumberFormat="1" applyFont="1" applyAlignment="1">
      <alignment vertical="center"/>
    </xf>
    <xf numFmtId="189" fontId="19" fillId="0" borderId="0" xfId="18" applyNumberFormat="1" applyFont="1" applyAlignment="1">
      <alignment vertical="center"/>
    </xf>
    <xf numFmtId="0" fontId="17" fillId="0" borderId="0" xfId="18" applyFont="1" applyAlignment="1">
      <alignment vertical="center"/>
    </xf>
    <xf numFmtId="0" fontId="9" fillId="0" borderId="0" xfId="18" applyFont="1"/>
    <xf numFmtId="189" fontId="17" fillId="0" borderId="0" xfId="18" applyNumberFormat="1" applyFont="1" applyAlignment="1">
      <alignment horizontal="center" vertical="center"/>
    </xf>
    <xf numFmtId="189" fontId="17" fillId="0" borderId="4" xfId="18" applyNumberFormat="1" applyFont="1" applyBorder="1" applyAlignment="1">
      <alignment vertical="center"/>
    </xf>
    <xf numFmtId="189" fontId="19" fillId="0" borderId="4" xfId="18" applyNumberFormat="1" applyFont="1" applyBorder="1" applyAlignment="1">
      <alignment vertical="center"/>
    </xf>
    <xf numFmtId="0" fontId="9" fillId="0" borderId="0" xfId="18" applyFont="1" applyAlignment="1">
      <alignment vertical="center"/>
    </xf>
    <xf numFmtId="0" fontId="18" fillId="0" borderId="0" xfId="17" applyFont="1" applyAlignment="1">
      <alignment horizontal="center"/>
    </xf>
    <xf numFmtId="189" fontId="9" fillId="0" borderId="0" xfId="18" applyNumberFormat="1" applyFont="1" applyAlignment="1">
      <alignment vertical="center"/>
    </xf>
    <xf numFmtId="43" fontId="9" fillId="0" borderId="0" xfId="19" applyFont="1"/>
    <xf numFmtId="189" fontId="8" fillId="0" borderId="3" xfId="18" applyNumberFormat="1" applyFont="1" applyBorder="1" applyAlignment="1">
      <alignment horizontal="right" vertical="center"/>
    </xf>
    <xf numFmtId="189" fontId="8" fillId="0" borderId="0" xfId="18" applyNumberFormat="1" applyFont="1" applyAlignment="1">
      <alignment horizontal="center" vertical="center"/>
    </xf>
    <xf numFmtId="189" fontId="9" fillId="0" borderId="4" xfId="18" applyNumberFormat="1" applyFont="1" applyBorder="1" applyAlignment="1">
      <alignment vertical="center"/>
    </xf>
    <xf numFmtId="189" fontId="8" fillId="0" borderId="0" xfId="18" applyNumberFormat="1" applyFont="1" applyAlignment="1">
      <alignment horizontal="right" vertical="center"/>
    </xf>
    <xf numFmtId="0" fontId="19" fillId="0" borderId="0" xfId="18" applyFont="1" applyAlignment="1">
      <alignment horizontal="center" vertical="top"/>
    </xf>
    <xf numFmtId="189" fontId="19" fillId="0" borderId="0" xfId="18" applyNumberFormat="1" applyFont="1" applyAlignment="1">
      <alignment horizontal="center" vertical="top" wrapText="1"/>
    </xf>
    <xf numFmtId="0" fontId="19" fillId="0" borderId="0" xfId="18" applyFont="1" applyAlignment="1">
      <alignment vertical="top"/>
    </xf>
    <xf numFmtId="0" fontId="17" fillId="0" borderId="0" xfId="18" applyFont="1" applyAlignment="1">
      <alignment horizontal="left" vertical="center"/>
    </xf>
    <xf numFmtId="43" fontId="18" fillId="0" borderId="0" xfId="17" applyNumberFormat="1" applyFont="1"/>
    <xf numFmtId="189" fontId="9" fillId="0" borderId="0" xfId="18" applyNumberFormat="1" applyFont="1" applyAlignment="1">
      <alignment horizontal="right" vertical="center"/>
    </xf>
    <xf numFmtId="189" fontId="17" fillId="0" borderId="0" xfId="18" applyNumberFormat="1" applyFont="1" applyAlignment="1">
      <alignment horizontal="right" vertical="center"/>
    </xf>
    <xf numFmtId="0" fontId="17" fillId="0" borderId="0" xfId="18" applyFont="1" applyAlignment="1">
      <alignment horizontal="center" vertical="center"/>
    </xf>
    <xf numFmtId="49" fontId="17" fillId="0" borderId="0" xfId="18" applyNumberFormat="1" applyFont="1" applyAlignment="1">
      <alignment horizontal="center" vertical="center"/>
    </xf>
    <xf numFmtId="189" fontId="20" fillId="0" borderId="0" xfId="18" applyNumberFormat="1" applyFont="1" applyAlignment="1">
      <alignment vertical="center"/>
    </xf>
    <xf numFmtId="189" fontId="21" fillId="0" borderId="0" xfId="18" applyNumberFormat="1" applyFont="1" applyAlignment="1">
      <alignment horizontal="center" vertical="center"/>
    </xf>
    <xf numFmtId="0" fontId="22" fillId="0" borderId="0" xfId="18" applyFont="1" applyAlignment="1">
      <alignment horizontal="left" vertical="center"/>
    </xf>
    <xf numFmtId="0" fontId="23" fillId="0" borderId="0" xfId="14" applyFont="1" applyAlignment="1">
      <alignment vertical="center"/>
    </xf>
    <xf numFmtId="187" fontId="8" fillId="0" borderId="2" xfId="1" applyFont="1" applyFill="1" applyBorder="1" applyAlignment="1">
      <alignment horizontal="center" vertical="center"/>
    </xf>
    <xf numFmtId="0" fontId="18" fillId="0" borderId="0" xfId="0" applyFont="1"/>
    <xf numFmtId="0" fontId="24" fillId="0" borderId="0" xfId="0" applyFont="1"/>
    <xf numFmtId="0" fontId="18" fillId="0" borderId="0" xfId="0" applyFont="1" applyAlignment="1">
      <alignment horizontal="right"/>
    </xf>
    <xf numFmtId="0" fontId="24" fillId="0" borderId="5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/>
    </xf>
    <xf numFmtId="0" fontId="24" fillId="0" borderId="7" xfId="0" applyFont="1" applyBorder="1" applyAlignment="1">
      <alignment horizontal="center" wrapText="1"/>
    </xf>
    <xf numFmtId="0" fontId="24" fillId="0" borderId="8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/>
    </xf>
    <xf numFmtId="187" fontId="18" fillId="0" borderId="7" xfId="1" applyFont="1" applyBorder="1"/>
    <xf numFmtId="187" fontId="18" fillId="0" borderId="0" xfId="1" applyFont="1"/>
    <xf numFmtId="0" fontId="18" fillId="0" borderId="7" xfId="0" applyFont="1" applyBorder="1" applyAlignment="1">
      <alignment wrapText="1"/>
    </xf>
    <xf numFmtId="187" fontId="18" fillId="0" borderId="7" xfId="1" applyFont="1" applyFill="1" applyBorder="1"/>
    <xf numFmtId="187" fontId="18" fillId="0" borderId="8" xfId="1" applyFont="1" applyFill="1" applyBorder="1"/>
    <xf numFmtId="0" fontId="24" fillId="0" borderId="9" xfId="0" applyFont="1" applyBorder="1" applyAlignment="1">
      <alignment horizontal="center"/>
    </xf>
    <xf numFmtId="43" fontId="24" fillId="0" borderId="9" xfId="0" applyNumberFormat="1" applyFont="1" applyBorder="1"/>
    <xf numFmtId="43" fontId="18" fillId="0" borderId="0" xfId="0" applyNumberFormat="1" applyFont="1"/>
    <xf numFmtId="0" fontId="24" fillId="0" borderId="5" xfId="0" applyFont="1" applyBorder="1" applyAlignment="1">
      <alignment horizontal="center" wrapText="1"/>
    </xf>
    <xf numFmtId="0" fontId="24" fillId="0" borderId="8" xfId="0" applyFont="1" applyBorder="1" applyAlignment="1">
      <alignment horizontal="center" wrapText="1"/>
    </xf>
    <xf numFmtId="43" fontId="18" fillId="0" borderId="7" xfId="0" applyNumberFormat="1" applyFont="1" applyBorder="1" applyAlignment="1">
      <alignment horizontal="center" wrapText="1"/>
    </xf>
    <xf numFmtId="43" fontId="18" fillId="0" borderId="11" xfId="0" applyNumberFormat="1" applyFont="1" applyBorder="1" applyAlignment="1">
      <alignment horizontal="center"/>
    </xf>
    <xf numFmtId="41" fontId="18" fillId="0" borderId="8" xfId="0" applyNumberFormat="1" applyFont="1" applyBorder="1"/>
    <xf numFmtId="190" fontId="24" fillId="0" borderId="9" xfId="0" applyNumberFormat="1" applyFont="1" applyBorder="1"/>
    <xf numFmtId="0" fontId="24" fillId="0" borderId="7" xfId="0" applyFont="1" applyBorder="1" applyAlignment="1">
      <alignment horizontal="center" vertical="center" wrapText="1"/>
    </xf>
    <xf numFmtId="43" fontId="18" fillId="0" borderId="11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left" wrapText="1"/>
    </xf>
    <xf numFmtId="0" fontId="18" fillId="0" borderId="8" xfId="0" applyFont="1" applyBorder="1" applyAlignment="1">
      <alignment horizontal="left"/>
    </xf>
    <xf numFmtId="0" fontId="18" fillId="0" borderId="8" xfId="0" applyFont="1" applyBorder="1"/>
    <xf numFmtId="0" fontId="14" fillId="0" borderId="0" xfId="14" applyFont="1" applyAlignment="1">
      <alignment horizontal="right" vertical="center"/>
    </xf>
    <xf numFmtId="0" fontId="8" fillId="0" borderId="0" xfId="17" applyFont="1" applyAlignment="1">
      <alignment horizontal="right"/>
    </xf>
    <xf numFmtId="0" fontId="8" fillId="0" borderId="0" xfId="14" applyFont="1"/>
    <xf numFmtId="188" fontId="8" fillId="0" borderId="0" xfId="15" applyNumberFormat="1" applyFont="1"/>
    <xf numFmtId="0" fontId="8" fillId="0" borderId="0" xfId="15" applyFont="1"/>
    <xf numFmtId="0" fontId="8" fillId="0" borderId="0" xfId="12" applyFont="1" applyAlignment="1">
      <alignment horizontal="right"/>
    </xf>
    <xf numFmtId="187" fontId="8" fillId="0" borderId="1" xfId="1" applyFont="1" applyBorder="1" applyAlignment="1">
      <alignment horizontal="center" vertical="center"/>
    </xf>
    <xf numFmtId="0" fontId="25" fillId="0" borderId="0" xfId="12" applyFont="1" applyAlignment="1">
      <alignment vertical="center"/>
    </xf>
    <xf numFmtId="0" fontId="26" fillId="0" borderId="0" xfId="12" applyFont="1" applyAlignment="1">
      <alignment vertical="center"/>
    </xf>
    <xf numFmtId="0" fontId="25" fillId="0" borderId="0" xfId="12" applyFont="1" applyAlignment="1">
      <alignment vertical="center" wrapText="1"/>
    </xf>
    <xf numFmtId="187" fontId="25" fillId="0" borderId="0" xfId="1" applyFont="1" applyBorder="1" applyAlignment="1">
      <alignment vertical="center" wrapText="1"/>
    </xf>
    <xf numFmtId="0" fontId="26" fillId="0" borderId="0" xfId="15" applyFont="1" applyAlignment="1">
      <alignment vertical="center" wrapText="1"/>
    </xf>
    <xf numFmtId="187" fontId="26" fillId="0" borderId="0" xfId="1" applyFont="1" applyAlignment="1">
      <alignment vertical="center"/>
    </xf>
    <xf numFmtId="187" fontId="25" fillId="0" borderId="0" xfId="1" applyFont="1" applyFill="1" applyBorder="1" applyAlignment="1">
      <alignment vertical="center" wrapText="1"/>
    </xf>
    <xf numFmtId="0" fontId="26" fillId="0" borderId="0" xfId="12" applyFont="1" applyAlignment="1">
      <alignment vertical="center" wrapText="1"/>
    </xf>
    <xf numFmtId="187" fontId="26" fillId="0" borderId="0" xfId="1" applyFont="1" applyFill="1" applyBorder="1" applyAlignment="1">
      <alignment vertical="center" wrapText="1"/>
    </xf>
    <xf numFmtId="0" fontId="14" fillId="0" borderId="0" xfId="14" applyFont="1"/>
    <xf numFmtId="0" fontId="8" fillId="0" borderId="0" xfId="1" applyNumberFormat="1" applyFont="1" applyFill="1" applyAlignment="1">
      <alignment vertical="center"/>
    </xf>
    <xf numFmtId="0" fontId="27" fillId="0" borderId="0" xfId="14" applyFont="1" applyAlignment="1">
      <alignment horizontal="right"/>
    </xf>
    <xf numFmtId="0" fontId="28" fillId="0" borderId="0" xfId="14" applyFont="1"/>
    <xf numFmtId="187" fontId="8" fillId="0" borderId="4" xfId="1" applyFont="1" applyBorder="1"/>
    <xf numFmtId="0" fontId="29" fillId="0" borderId="0" xfId="14" applyFont="1" applyAlignment="1">
      <alignment vertical="center"/>
    </xf>
    <xf numFmtId="187" fontId="13" fillId="0" borderId="0" xfId="1" applyFont="1" applyAlignment="1">
      <alignment vertical="center"/>
    </xf>
    <xf numFmtId="0" fontId="13" fillId="0" borderId="0" xfId="12" applyFont="1" applyAlignment="1">
      <alignment horizontal="right" vertical="center"/>
    </xf>
    <xf numFmtId="0" fontId="14" fillId="0" borderId="0" xfId="14" applyFont="1" applyAlignment="1">
      <alignment vertical="center"/>
    </xf>
    <xf numFmtId="0" fontId="13" fillId="0" borderId="0" xfId="12" applyFont="1" applyAlignment="1">
      <alignment horizontal="left" vertical="center"/>
    </xf>
    <xf numFmtId="0" fontId="26" fillId="0" borderId="0" xfId="12" applyFont="1" applyAlignment="1">
      <alignment horizontal="right" vertical="center"/>
    </xf>
    <xf numFmtId="0" fontId="26" fillId="0" borderId="0" xfId="12" applyFont="1" applyAlignment="1">
      <alignment horizontal="left" vertical="center"/>
    </xf>
    <xf numFmtId="0" fontId="24" fillId="0" borderId="0" xfId="17" applyFont="1" applyAlignment="1">
      <alignment horizontal="center"/>
    </xf>
    <xf numFmtId="0" fontId="14" fillId="0" borderId="0" xfId="12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vertical="center"/>
    </xf>
    <xf numFmtId="188" fontId="14" fillId="0" borderId="0" xfId="14" applyNumberFormat="1" applyFont="1" applyAlignment="1">
      <alignment horizontal="center"/>
    </xf>
    <xf numFmtId="187" fontId="14" fillId="0" borderId="0" xfId="1" applyFont="1" applyAlignment="1">
      <alignment horizontal="right" vertical="center"/>
    </xf>
    <xf numFmtId="0" fontId="13" fillId="0" borderId="0" xfId="12" applyFont="1" applyAlignment="1">
      <alignment vertical="center" wrapText="1"/>
    </xf>
    <xf numFmtId="0" fontId="13" fillId="0" borderId="0" xfId="12" applyFont="1" applyAlignment="1">
      <alignment horizontal="left" vertical="center" wrapText="1"/>
    </xf>
    <xf numFmtId="187" fontId="13" fillId="0" borderId="0" xfId="1" applyFont="1" applyFill="1" applyBorder="1" applyAlignment="1">
      <alignment horizontal="center" vertical="center" wrapText="1"/>
    </xf>
    <xf numFmtId="0" fontId="13" fillId="0" borderId="0" xfId="12" applyFont="1" applyAlignment="1">
      <alignment horizontal="center" vertical="center" wrapText="1"/>
    </xf>
    <xf numFmtId="187" fontId="14" fillId="0" borderId="3" xfId="1" applyFont="1" applyFill="1" applyBorder="1" applyAlignment="1">
      <alignment horizontal="center" vertical="center" wrapText="1"/>
    </xf>
    <xf numFmtId="0" fontId="14" fillId="0" borderId="0" xfId="12" applyFont="1" applyAlignment="1">
      <alignment horizontal="left" vertical="center" wrapText="1"/>
    </xf>
    <xf numFmtId="187" fontId="14" fillId="0" borderId="3" xfId="1" applyFont="1" applyFill="1" applyBorder="1" applyAlignment="1">
      <alignment vertical="center" wrapText="1"/>
    </xf>
    <xf numFmtId="187" fontId="14" fillId="0" borderId="0" xfId="1" applyFont="1" applyFill="1" applyBorder="1" applyAlignment="1">
      <alignment horizontal="center" vertical="center" wrapText="1"/>
    </xf>
    <xf numFmtId="187" fontId="13" fillId="0" borderId="0" xfId="1" applyFont="1" applyBorder="1" applyAlignment="1">
      <alignment vertical="center"/>
    </xf>
    <xf numFmtId="0" fontId="30" fillId="0" borderId="0" xfId="1" applyNumberFormat="1" applyFont="1" applyAlignment="1">
      <alignment horizontal="center" vertical="center"/>
    </xf>
    <xf numFmtId="187" fontId="13" fillId="0" borderId="0" xfId="1" applyFont="1" applyFill="1" applyAlignment="1">
      <alignment horizontal="center" vertical="center"/>
    </xf>
    <xf numFmtId="187" fontId="14" fillId="0" borderId="0" xfId="1" applyFont="1" applyAlignment="1">
      <alignment vertical="center"/>
    </xf>
    <xf numFmtId="0" fontId="9" fillId="0" borderId="0" xfId="18" applyFont="1" applyAlignment="1">
      <alignment horizontal="center"/>
    </xf>
    <xf numFmtId="0" fontId="8" fillId="0" borderId="0" xfId="18" applyFont="1" applyAlignment="1">
      <alignment horizontal="right" vertical="center"/>
    </xf>
    <xf numFmtId="0" fontId="13" fillId="0" borderId="0" xfId="13" applyFont="1" applyAlignment="1">
      <alignment vertical="center"/>
    </xf>
    <xf numFmtId="187" fontId="13" fillId="0" borderId="0" xfId="1" applyFont="1" applyAlignment="1">
      <alignment horizontal="center" vertical="center"/>
    </xf>
    <xf numFmtId="49" fontId="13" fillId="0" borderId="0" xfId="14" applyNumberFormat="1" applyFont="1" applyAlignment="1">
      <alignment horizontal="center" vertical="center"/>
    </xf>
    <xf numFmtId="0" fontId="14" fillId="0" borderId="0" xfId="12" applyFont="1" applyAlignment="1">
      <alignment horizontal="center" vertical="center"/>
    </xf>
    <xf numFmtId="187" fontId="13" fillId="0" borderId="0" xfId="12" applyNumberFormat="1" applyFont="1" applyAlignment="1">
      <alignment vertical="center"/>
    </xf>
    <xf numFmtId="187" fontId="14" fillId="0" borderId="3" xfId="1" applyFont="1" applyBorder="1" applyAlignment="1">
      <alignment vertical="center"/>
    </xf>
    <xf numFmtId="187" fontId="14" fillId="0" borderId="0" xfId="1" applyFont="1" applyBorder="1" applyAlignment="1">
      <alignment vertical="center"/>
    </xf>
    <xf numFmtId="0" fontId="18" fillId="0" borderId="7" xfId="0" applyFont="1" applyBorder="1" applyAlignment="1">
      <alignment horizontal="left" vertical="center" wrapText="1"/>
    </xf>
    <xf numFmtId="43" fontId="18" fillId="0" borderId="7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8" fillId="0" borderId="5" xfId="0" applyFont="1" applyBorder="1" applyAlignment="1">
      <alignment vertical="center" wrapText="1"/>
    </xf>
    <xf numFmtId="187" fontId="18" fillId="0" borderId="7" xfId="1" applyFont="1" applyBorder="1" applyAlignment="1">
      <alignment vertical="center"/>
    </xf>
    <xf numFmtId="187" fontId="18" fillId="0" borderId="5" xfId="1" applyFont="1" applyFill="1" applyBorder="1" applyAlignment="1">
      <alignment vertical="center"/>
    </xf>
    <xf numFmtId="187" fontId="18" fillId="0" borderId="7" xfId="1" applyFont="1" applyFill="1" applyBorder="1" applyAlignment="1">
      <alignment horizontal="center" vertical="center"/>
    </xf>
    <xf numFmtId="0" fontId="8" fillId="0" borderId="0" xfId="13" applyFont="1" applyAlignment="1">
      <alignment horizontal="center" vertical="center"/>
    </xf>
    <xf numFmtId="188" fontId="14" fillId="0" borderId="0" xfId="14" applyNumberFormat="1" applyFont="1" applyAlignment="1">
      <alignment horizontal="left" vertical="center"/>
    </xf>
    <xf numFmtId="188" fontId="14" fillId="0" borderId="0" xfId="14" applyNumberFormat="1" applyFont="1" applyAlignment="1">
      <alignment horizontal="center" vertical="center"/>
    </xf>
    <xf numFmtId="0" fontId="14" fillId="0" borderId="0" xfId="13" applyFont="1" applyAlignment="1">
      <alignment horizontal="center" vertical="center"/>
    </xf>
    <xf numFmtId="0" fontId="8" fillId="0" borderId="0" xfId="15" applyFont="1" applyAlignment="1">
      <alignment horizontal="center" vertical="center"/>
    </xf>
    <xf numFmtId="0" fontId="8" fillId="0" borderId="0" xfId="18" applyFont="1" applyAlignment="1">
      <alignment horizontal="center" vertical="center"/>
    </xf>
    <xf numFmtId="0" fontId="9" fillId="0" borderId="0" xfId="15" applyFont="1" applyAlignment="1">
      <alignment horizontal="center" vertical="center"/>
    </xf>
    <xf numFmtId="0" fontId="8" fillId="0" borderId="0" xfId="12" applyFont="1" applyAlignment="1">
      <alignment horizontal="center" vertical="center"/>
    </xf>
    <xf numFmtId="0" fontId="8" fillId="0" borderId="0" xfId="12" applyFont="1" applyAlignment="1">
      <alignment horizontal="left" vertical="center" wrapText="1"/>
    </xf>
    <xf numFmtId="0" fontId="9" fillId="0" borderId="0" xfId="12" applyFont="1" applyAlignment="1">
      <alignment horizontal="left" vertical="center" wrapText="1"/>
    </xf>
    <xf numFmtId="0" fontId="13" fillId="0" borderId="0" xfId="12" applyFont="1" applyAlignment="1">
      <alignment horizontal="left" vertical="center" wrapText="1"/>
    </xf>
    <xf numFmtId="0" fontId="9" fillId="0" borderId="0" xfId="12" applyFont="1" applyAlignment="1">
      <alignment horizontal="center" vertical="center"/>
    </xf>
    <xf numFmtId="0" fontId="9" fillId="0" borderId="0" xfId="12" applyFont="1" applyAlignment="1">
      <alignment horizontal="left" vertical="center"/>
    </xf>
    <xf numFmtId="188" fontId="8" fillId="0" borderId="0" xfId="15" applyNumberFormat="1" applyFont="1" applyAlignment="1">
      <alignment horizontal="center"/>
    </xf>
    <xf numFmtId="0" fontId="24" fillId="0" borderId="5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188" fontId="8" fillId="0" borderId="0" xfId="14" applyNumberFormat="1" applyFont="1" applyAlignment="1">
      <alignment horizontal="center"/>
    </xf>
  </cellXfs>
  <cellStyles count="20">
    <cellStyle name="Comma 2" xfId="2" xr:uid="{00000000-0005-0000-0000-000001000000}"/>
    <cellStyle name="เครื่องหมายจุลภาค 2" xfId="3" xr:uid="{00000000-0005-0000-0000-000003000000}"/>
    <cellStyle name="เครื่องหมายจุลภาค 2 2" xfId="4" xr:uid="{00000000-0005-0000-0000-000004000000}"/>
    <cellStyle name="เครื่องหมายจุลภาค 3" xfId="5" xr:uid="{00000000-0005-0000-0000-000005000000}"/>
    <cellStyle name="เครื่องหมายจุลภาค 4" xfId="6" xr:uid="{00000000-0005-0000-0000-000006000000}"/>
    <cellStyle name="เครื่องหมายจุลภาค 5" xfId="7" xr:uid="{00000000-0005-0000-0000-000007000000}"/>
    <cellStyle name="เครื่องหมายสกุลเงิน 2" xfId="8" xr:uid="{00000000-0005-0000-0000-000008000000}"/>
    <cellStyle name="เครื่องหมายสกุลเงิน 3" xfId="9" xr:uid="{00000000-0005-0000-0000-000009000000}"/>
    <cellStyle name="จุลภาค" xfId="1" builtinId="3"/>
    <cellStyle name="จุลภาค 2" xfId="19" xr:uid="{30BE3580-522A-4D70-9ACA-A9501110B2F9}"/>
    <cellStyle name="ปกติ" xfId="0" builtinId="0"/>
    <cellStyle name="ปกติ 2" xfId="10" xr:uid="{00000000-0005-0000-0000-00000A000000}"/>
    <cellStyle name="ปกติ 3" xfId="11" xr:uid="{00000000-0005-0000-0000-00000B000000}"/>
    <cellStyle name="ปกติ 4" xfId="17" xr:uid="{C10627CA-7DAE-4A67-A2EA-2F7A39776E94}"/>
    <cellStyle name="ปกติ 4 2" xfId="18" xr:uid="{6729F702-23B7-450E-9800-19655868E19C}"/>
    <cellStyle name="ปกติ_งบการเงินหน่วยงานภาครัฐ 2548" xfId="12" xr:uid="{00000000-0005-0000-0000-00000C000000}"/>
    <cellStyle name="ปกติ_งบรวม.กย.49 22.8.50" xfId="13" xr:uid="{00000000-0005-0000-0000-00000D000000}"/>
    <cellStyle name="ปกติ_งบรวม.กย.49 22.8.50 2" xfId="16" xr:uid="{D1A84DF4-E246-48A3-A80B-03A7B0F2763B}"/>
    <cellStyle name="ปกติ_รายงานการเงินกค. 2548 เรียกวันที่ 15 มิ.ย.49" xfId="14" xr:uid="{00000000-0005-0000-0000-00000E000000}"/>
    <cellStyle name="ปกติ_รายงานการเงินกค. 2548 เรียกวันที่ 15 มิ.ย.49 2" xfId="15" xr:uid="{04E41BFE-8D4F-45BB-B63B-17653C6E9E3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3591;&#3634;&#3609;&#3626;&#3636;&#3657;&#3609;&#3611;&#3637;%202564(&#3621;&#3656;&#3634;&#3626;&#3640;&#3604;)/00.&#3591;&#3618;&#3585;&#3634;&#3619;&#3648;&#3591;&#3636;&#3609;&#3626;&#3656;&#3591;&#3585;&#3619;&#3617;&#3610;&#3633;&#3597;&#3594;&#3637;&#3585;&#3621;&#3634;&#3591;-&#3588;&#3640;&#3603;&#3649;&#3586;&#3585;&#3649;&#3585;&#3657;&#3652;&#3586;1/&#3605;&#3634;&#3619;&#3634;&#3591;&#3648;&#3611;&#3636;&#3604;&#3648;&#3612;&#3618;&#3627;&#3617;&#3634;&#3618;&#3648;&#3627;&#3605;&#3640;%20&#3591;&#3610;&#3611;&#3619;&#3632;&#3617;&#3634;&#3603;%20&#3611;&#3637;%2064/&#3591;&#3610;&#3611;&#3619;&#3632;&#3617;&#3634;&#36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กองทุน"/>
      <sheetName val="งบประมาณ"/>
      <sheetName val="งบประมาณ + กองทุน"/>
    </sheetNames>
    <sheetDataSet>
      <sheetData sheetId="0" refreshError="1">
        <row r="6">
          <cell r="D6">
            <v>69051730.819999993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J75"/>
  <sheetViews>
    <sheetView topLeftCell="A34" zoomScale="120" zoomScaleNormal="120" workbookViewId="0">
      <selection activeCell="E41" sqref="E41"/>
    </sheetView>
  </sheetViews>
  <sheetFormatPr defaultColWidth="9.140625" defaultRowHeight="19.5" customHeight="1" x14ac:dyDescent="0.2"/>
  <cols>
    <col min="1" max="1" width="4.42578125" style="115" customWidth="1"/>
    <col min="2" max="2" width="5.140625" style="115" customWidth="1"/>
    <col min="3" max="3" width="36" style="115" customWidth="1"/>
    <col min="4" max="4" width="9.28515625" style="115" customWidth="1"/>
    <col min="5" max="5" width="19.140625" style="119" customWidth="1"/>
    <col min="6" max="6" width="3.42578125" style="73" customWidth="1"/>
    <col min="7" max="7" width="19.140625" style="115" customWidth="1"/>
    <col min="8" max="8" width="2.85546875" style="115" customWidth="1"/>
    <col min="9" max="9" width="19" style="115" bestFit="1" customWidth="1"/>
    <col min="10" max="10" width="17.140625" style="115" bestFit="1" customWidth="1"/>
    <col min="11" max="16384" width="9.140625" style="115"/>
  </cols>
  <sheetData>
    <row r="1" spans="1:8" ht="24.75" customHeight="1" x14ac:dyDescent="0.2">
      <c r="A1" s="277" t="s">
        <v>49</v>
      </c>
      <c r="B1" s="277"/>
      <c r="C1" s="277"/>
      <c r="D1" s="277"/>
      <c r="E1" s="277"/>
      <c r="F1" s="277"/>
      <c r="G1" s="277"/>
      <c r="H1" s="66"/>
    </row>
    <row r="2" spans="1:8" ht="19.5" customHeight="1" x14ac:dyDescent="0.2">
      <c r="A2" s="277" t="s">
        <v>61</v>
      </c>
      <c r="B2" s="277"/>
      <c r="C2" s="277"/>
      <c r="D2" s="277"/>
      <c r="E2" s="277"/>
      <c r="F2" s="277"/>
      <c r="G2" s="277"/>
      <c r="H2" s="66"/>
    </row>
    <row r="3" spans="1:8" ht="19.5" customHeight="1" x14ac:dyDescent="0.2">
      <c r="A3" s="277" t="s">
        <v>183</v>
      </c>
      <c r="B3" s="277"/>
      <c r="C3" s="277"/>
      <c r="D3" s="277"/>
      <c r="E3" s="277"/>
      <c r="F3" s="277"/>
      <c r="G3" s="277"/>
      <c r="H3" s="66"/>
    </row>
    <row r="4" spans="1:8" s="116" customFormat="1" ht="19.5" customHeight="1" x14ac:dyDescent="0.2">
      <c r="E4" s="41"/>
      <c r="F4" s="117"/>
      <c r="G4" s="116" t="s">
        <v>1</v>
      </c>
    </row>
    <row r="5" spans="1:8" s="116" customFormat="1" ht="19.5" customHeight="1" x14ac:dyDescent="0.2">
      <c r="D5" s="116" t="s">
        <v>0</v>
      </c>
      <c r="E5" s="69">
        <v>2565</v>
      </c>
      <c r="G5" s="69">
        <v>2564</v>
      </c>
      <c r="H5" s="69"/>
    </row>
    <row r="6" spans="1:8" ht="17.25" customHeight="1" x14ac:dyDescent="0.2">
      <c r="A6" s="118" t="s">
        <v>2</v>
      </c>
      <c r="D6" s="72"/>
      <c r="G6" s="119"/>
      <c r="H6" s="119"/>
    </row>
    <row r="7" spans="1:8" ht="19.5" customHeight="1" x14ac:dyDescent="0.2">
      <c r="B7" s="118" t="s">
        <v>3</v>
      </c>
      <c r="D7" s="72"/>
      <c r="G7" s="119"/>
      <c r="H7" s="119"/>
    </row>
    <row r="8" spans="1:8" ht="19.5" customHeight="1" x14ac:dyDescent="0.2">
      <c r="C8" s="115" t="s">
        <v>4</v>
      </c>
      <c r="D8" s="72">
        <v>5</v>
      </c>
      <c r="E8" s="56">
        <f>+'หมายเหตุ5-8'!D7</f>
        <v>753196461.85000002</v>
      </c>
      <c r="G8" s="56">
        <v>726529754.09000003</v>
      </c>
      <c r="H8" s="56"/>
    </row>
    <row r="9" spans="1:8" ht="22.5" customHeight="1" x14ac:dyDescent="0.2">
      <c r="C9" s="115" t="s">
        <v>167</v>
      </c>
      <c r="D9" s="72">
        <v>6</v>
      </c>
      <c r="E9" s="56">
        <f>+'หมายเหตุ5-8'!D17</f>
        <v>61386069.990000002</v>
      </c>
      <c r="G9" s="56">
        <v>56353992.079999998</v>
      </c>
      <c r="H9" s="56"/>
    </row>
    <row r="10" spans="1:8" ht="19.5" customHeight="1" x14ac:dyDescent="0.2">
      <c r="C10" s="115" t="s">
        <v>5</v>
      </c>
      <c r="D10" s="72">
        <v>7</v>
      </c>
      <c r="E10" s="56">
        <f>+'หมายเหตุ5-8'!D31</f>
        <v>300000000</v>
      </c>
      <c r="G10" s="56">
        <v>300000000</v>
      </c>
      <c r="H10" s="56"/>
    </row>
    <row r="11" spans="1:8" ht="19.5" hidden="1" customHeight="1" x14ac:dyDescent="0.2">
      <c r="C11" s="115" t="s">
        <v>144</v>
      </c>
      <c r="D11" s="72"/>
      <c r="E11" s="56"/>
      <c r="G11" s="56"/>
      <c r="H11" s="56"/>
    </row>
    <row r="12" spans="1:8" ht="19.5" customHeight="1" x14ac:dyDescent="0.2">
      <c r="C12" s="115" t="s">
        <v>65</v>
      </c>
      <c r="D12" s="72"/>
      <c r="E12" s="56">
        <f>715099.22+12032059.87</f>
        <v>12747159.09</v>
      </c>
      <c r="G12" s="56">
        <v>14273933.82</v>
      </c>
      <c r="H12" s="56"/>
    </row>
    <row r="13" spans="1:8" ht="19.5" customHeight="1" x14ac:dyDescent="0.2">
      <c r="C13" s="115" t="s">
        <v>122</v>
      </c>
      <c r="D13" s="72">
        <v>8</v>
      </c>
      <c r="E13" s="56">
        <f>+'หมายเหตุ5-8'!D37</f>
        <v>2104115.65</v>
      </c>
      <c r="G13" s="56">
        <v>258714.29</v>
      </c>
      <c r="H13" s="56"/>
    </row>
    <row r="14" spans="1:8" s="118" customFormat="1" ht="19.5" customHeight="1" x14ac:dyDescent="0.2">
      <c r="C14" s="120" t="s">
        <v>47</v>
      </c>
      <c r="D14" s="116"/>
      <c r="E14" s="58">
        <f>SUM(E8:E13)</f>
        <v>1129433806.5800002</v>
      </c>
      <c r="F14" s="121"/>
      <c r="G14" s="58">
        <f>SUM(G8:G13)</f>
        <v>1097416394.28</v>
      </c>
      <c r="H14" s="54"/>
    </row>
    <row r="15" spans="1:8" ht="19.5" customHeight="1" x14ac:dyDescent="0.2">
      <c r="B15" s="118" t="s">
        <v>6</v>
      </c>
      <c r="D15" s="72"/>
      <c r="E15" s="56"/>
      <c r="G15" s="116"/>
      <c r="H15" s="116"/>
    </row>
    <row r="16" spans="1:8" ht="19.5" customHeight="1" x14ac:dyDescent="0.2">
      <c r="C16" s="115" t="s">
        <v>307</v>
      </c>
      <c r="D16" s="72">
        <v>9</v>
      </c>
      <c r="E16" s="56">
        <f>+'หมายเหตุ9-12'!D12</f>
        <v>1337769873.6400001</v>
      </c>
      <c r="G16" s="56">
        <v>1174164870.74</v>
      </c>
      <c r="H16" s="56"/>
    </row>
    <row r="17" spans="1:9" ht="19.5" customHeight="1" x14ac:dyDescent="0.2">
      <c r="C17" s="115" t="s">
        <v>308</v>
      </c>
      <c r="D17" s="72">
        <v>10</v>
      </c>
      <c r="E17" s="56">
        <f>+'หมายเหตุ9-12'!D19</f>
        <v>4413242.4200000018</v>
      </c>
      <c r="G17" s="56">
        <v>13450839.439999999</v>
      </c>
      <c r="H17" s="56"/>
    </row>
    <row r="18" spans="1:9" ht="19.5" customHeight="1" x14ac:dyDescent="0.2">
      <c r="C18" s="115" t="s">
        <v>161</v>
      </c>
      <c r="D18" s="72">
        <v>11</v>
      </c>
      <c r="E18" s="56">
        <f>+'หมายเหตุ9-12'!D27</f>
        <v>294513036.67000002</v>
      </c>
      <c r="G18" s="56">
        <v>265394656.21000001</v>
      </c>
      <c r="H18" s="56"/>
    </row>
    <row r="19" spans="1:9" s="118" customFormat="1" ht="19.5" customHeight="1" x14ac:dyDescent="0.2">
      <c r="C19" s="118" t="s">
        <v>7</v>
      </c>
      <c r="E19" s="58">
        <f>SUM(E16:E18)</f>
        <v>1636696152.7300003</v>
      </c>
      <c r="F19" s="121"/>
      <c r="G19" s="58">
        <f>SUM(G16:G18)</f>
        <v>1453010366.3900001</v>
      </c>
      <c r="H19" s="54"/>
    </row>
    <row r="20" spans="1:9" s="118" customFormat="1" ht="24.75" customHeight="1" thickBot="1" x14ac:dyDescent="0.25">
      <c r="A20" s="118" t="s">
        <v>8</v>
      </c>
      <c r="E20" s="52">
        <f>+E14+E19</f>
        <v>2766129959.3100004</v>
      </c>
      <c r="F20" s="121"/>
      <c r="G20" s="52">
        <f>+G14+G19</f>
        <v>2550426760.6700001</v>
      </c>
      <c r="H20" s="54"/>
    </row>
    <row r="21" spans="1:9" s="118" customFormat="1" ht="24.75" customHeight="1" thickTop="1" x14ac:dyDescent="0.2">
      <c r="A21" s="118" t="s">
        <v>309</v>
      </c>
      <c r="E21" s="54"/>
      <c r="F21" s="121"/>
      <c r="G21" s="54"/>
      <c r="H21" s="54"/>
    </row>
    <row r="22" spans="1:9" ht="23.25" customHeight="1" x14ac:dyDescent="0.2">
      <c r="A22" s="118" t="s">
        <v>9</v>
      </c>
      <c r="G22" s="119"/>
      <c r="H22" s="119"/>
    </row>
    <row r="23" spans="1:9" ht="19.5" customHeight="1" x14ac:dyDescent="0.2">
      <c r="B23" s="118" t="s">
        <v>10</v>
      </c>
      <c r="G23" s="119"/>
      <c r="H23" s="119"/>
    </row>
    <row r="24" spans="1:9" ht="19.5" customHeight="1" x14ac:dyDescent="0.2">
      <c r="B24" s="118"/>
      <c r="C24" s="115" t="s">
        <v>131</v>
      </c>
      <c r="D24" s="72"/>
      <c r="E24" s="119">
        <v>41823944.409999996</v>
      </c>
      <c r="G24" s="119">
        <v>48499915.399999999</v>
      </c>
      <c r="H24" s="119"/>
    </row>
    <row r="25" spans="1:9" ht="21.75" customHeight="1" x14ac:dyDescent="0.2">
      <c r="B25" s="118"/>
      <c r="C25" s="115" t="s">
        <v>132</v>
      </c>
      <c r="D25" s="72">
        <v>12</v>
      </c>
      <c r="E25" s="119">
        <f>+'หมายเหตุ9-12'!D33</f>
        <v>57331541.420000002</v>
      </c>
      <c r="G25" s="119">
        <v>68779099.340000004</v>
      </c>
      <c r="H25" s="119"/>
    </row>
    <row r="26" spans="1:9" ht="21.75" customHeight="1" x14ac:dyDescent="0.2">
      <c r="C26" s="115" t="s">
        <v>151</v>
      </c>
      <c r="D26" s="72">
        <v>13</v>
      </c>
      <c r="E26" s="56">
        <f>+'หมายเหตุ13-17'!D8</f>
        <v>27084549.329999998</v>
      </c>
      <c r="G26" s="56">
        <v>24707125.690000001</v>
      </c>
      <c r="H26" s="56"/>
    </row>
    <row r="27" spans="1:9" ht="19.5" customHeight="1" x14ac:dyDescent="0.2">
      <c r="C27" s="115" t="s">
        <v>13</v>
      </c>
      <c r="D27" s="72">
        <v>14</v>
      </c>
      <c r="E27" s="56">
        <f>+'หมายเหตุ13-17'!D15</f>
        <v>6815218.4400000004</v>
      </c>
      <c r="G27" s="56">
        <v>6699759.0800000001</v>
      </c>
      <c r="H27" s="56"/>
      <c r="I27" s="128"/>
    </row>
    <row r="28" spans="1:9" ht="22.5" customHeight="1" x14ac:dyDescent="0.2">
      <c r="C28" s="115" t="s">
        <v>14</v>
      </c>
      <c r="D28" s="72">
        <v>15</v>
      </c>
      <c r="E28" s="56">
        <f>+'หมายเหตุ13-17'!D20</f>
        <v>38357.94</v>
      </c>
      <c r="G28" s="56">
        <v>73727.039999999994</v>
      </c>
      <c r="H28" s="56"/>
    </row>
    <row r="29" spans="1:9" s="118" customFormat="1" ht="18.75" customHeight="1" x14ac:dyDescent="0.2">
      <c r="C29" s="118" t="s">
        <v>15</v>
      </c>
      <c r="E29" s="58">
        <f>SUM(E24:E28)</f>
        <v>133093611.53999999</v>
      </c>
      <c r="F29" s="121"/>
      <c r="G29" s="58">
        <f>SUM(G24:G28)</f>
        <v>148759626.55000001</v>
      </c>
      <c r="H29" s="54"/>
    </row>
    <row r="30" spans="1:9" ht="18.75" customHeight="1" x14ac:dyDescent="0.2">
      <c r="B30" s="118" t="s">
        <v>16</v>
      </c>
      <c r="G30" s="119"/>
      <c r="H30" s="119"/>
    </row>
    <row r="31" spans="1:9" ht="19.5" customHeight="1" x14ac:dyDescent="0.2">
      <c r="C31" s="115" t="s">
        <v>17</v>
      </c>
      <c r="E31" s="56">
        <v>895000</v>
      </c>
      <c r="G31" s="56">
        <v>895000</v>
      </c>
      <c r="H31" s="56"/>
    </row>
    <row r="32" spans="1:9" ht="19.5" customHeight="1" x14ac:dyDescent="0.2">
      <c r="C32" s="115" t="s">
        <v>259</v>
      </c>
      <c r="D32" s="72">
        <v>16</v>
      </c>
      <c r="E32" s="56">
        <f>437202+2797162</f>
        <v>3234364</v>
      </c>
      <c r="G32" s="56">
        <v>531203</v>
      </c>
      <c r="H32" s="56"/>
    </row>
    <row r="33" spans="1:10" ht="19.5" customHeight="1" x14ac:dyDescent="0.2">
      <c r="C33" s="115" t="s">
        <v>152</v>
      </c>
      <c r="D33" s="72"/>
      <c r="E33" s="56">
        <v>30477.42</v>
      </c>
      <c r="G33" s="56">
        <v>36802.42</v>
      </c>
      <c r="H33" s="56"/>
    </row>
    <row r="34" spans="1:10" ht="19.5" customHeight="1" x14ac:dyDescent="0.2">
      <c r="C34" s="115" t="s">
        <v>179</v>
      </c>
      <c r="D34" s="72">
        <v>17</v>
      </c>
      <c r="E34" s="56">
        <f>+'หมายเหตุ13-17'!D35</f>
        <v>39573437.590000004</v>
      </c>
      <c r="G34" s="56">
        <v>32105745.399999999</v>
      </c>
      <c r="H34" s="56"/>
    </row>
    <row r="35" spans="1:10" s="118" customFormat="1" ht="19.5" customHeight="1" x14ac:dyDescent="0.2">
      <c r="C35" s="118" t="s">
        <v>18</v>
      </c>
      <c r="E35" s="58">
        <f>SUM(E31:E34)</f>
        <v>43733279.010000005</v>
      </c>
      <c r="F35" s="121"/>
      <c r="G35" s="58">
        <f>SUM(G31:G34)</f>
        <v>33568750.82</v>
      </c>
      <c r="H35" s="54"/>
    </row>
    <row r="36" spans="1:10" s="118" customFormat="1" ht="19.5" customHeight="1" x14ac:dyDescent="0.2">
      <c r="A36" s="118" t="s">
        <v>19</v>
      </c>
      <c r="E36" s="58">
        <f>+E29+E35</f>
        <v>176826890.55000001</v>
      </c>
      <c r="F36" s="121"/>
      <c r="G36" s="58">
        <f>+G29+G35</f>
        <v>182328377.37</v>
      </c>
      <c r="H36" s="54"/>
    </row>
    <row r="37" spans="1:10" ht="19.5" customHeight="1" x14ac:dyDescent="0.2">
      <c r="A37" s="118" t="s">
        <v>75</v>
      </c>
      <c r="G37" s="119"/>
      <c r="H37" s="119"/>
    </row>
    <row r="38" spans="1:10" ht="19.5" customHeight="1" x14ac:dyDescent="0.2">
      <c r="C38" s="115" t="s">
        <v>20</v>
      </c>
      <c r="E38" s="56">
        <v>566799329.64999998</v>
      </c>
      <c r="G38" s="56">
        <v>566799329.64999998</v>
      </c>
      <c r="H38" s="56"/>
    </row>
    <row r="39" spans="1:10" ht="19.5" customHeight="1" x14ac:dyDescent="0.2">
      <c r="C39" s="115" t="s">
        <v>127</v>
      </c>
      <c r="D39" s="72"/>
      <c r="E39" s="56">
        <f>+งบแสดงการเปลี่ยนแปลง!E29</f>
        <v>2022503739.1100011</v>
      </c>
      <c r="G39" s="56">
        <f>+งบแสดงการเปลี่ยนแปลง!E18</f>
        <v>1801299053.6499999</v>
      </c>
      <c r="H39" s="31"/>
    </row>
    <row r="40" spans="1:10" s="118" customFormat="1" ht="20.25" customHeight="1" x14ac:dyDescent="0.2">
      <c r="A40" s="118" t="s">
        <v>76</v>
      </c>
      <c r="E40" s="58">
        <f>+E38+E39</f>
        <v>2589303068.7600012</v>
      </c>
      <c r="F40" s="121"/>
      <c r="G40" s="58">
        <f>+G38+G39</f>
        <v>2368098383.2999997</v>
      </c>
      <c r="H40" s="54"/>
      <c r="I40" s="143"/>
      <c r="J40" s="143"/>
    </row>
    <row r="41" spans="1:10" s="118" customFormat="1" ht="24" customHeight="1" thickBot="1" x14ac:dyDescent="0.25">
      <c r="A41" s="118" t="s">
        <v>310</v>
      </c>
      <c r="E41" s="187">
        <f>+E36+E40</f>
        <v>2766129959.3100014</v>
      </c>
      <c r="F41" s="123"/>
      <c r="G41" s="187">
        <f>+G36+G40</f>
        <v>2550426760.6699996</v>
      </c>
      <c r="H41" s="122"/>
    </row>
    <row r="42" spans="1:10" ht="21.75" customHeight="1" thickTop="1" x14ac:dyDescent="0.2">
      <c r="A42" s="236" t="s">
        <v>156</v>
      </c>
      <c r="E42" s="124"/>
      <c r="G42" s="124"/>
      <c r="H42" s="124"/>
    </row>
    <row r="43" spans="1:10" ht="27.75" customHeight="1" x14ac:dyDescent="0.2">
      <c r="E43" s="130"/>
      <c r="G43" s="130"/>
    </row>
    <row r="44" spans="1:10" ht="12.75" customHeight="1" x14ac:dyDescent="0.2">
      <c r="B44" s="74" t="s">
        <v>154</v>
      </c>
      <c r="C44" s="75"/>
      <c r="D44" s="72"/>
      <c r="E44" s="74" t="s">
        <v>155</v>
      </c>
      <c r="F44" s="74"/>
      <c r="G44" s="74"/>
      <c r="H44" s="74"/>
    </row>
    <row r="45" spans="1:10" s="118" customFormat="1" ht="19.5" customHeight="1" x14ac:dyDescent="0.2">
      <c r="B45" s="93" t="s">
        <v>149</v>
      </c>
      <c r="C45" s="93"/>
      <c r="D45" s="117"/>
      <c r="E45" s="94" t="s">
        <v>175</v>
      </c>
      <c r="F45" s="94"/>
      <c r="G45" s="94"/>
      <c r="H45" s="94"/>
    </row>
    <row r="46" spans="1:10" s="118" customFormat="1" ht="19.5" customHeight="1" x14ac:dyDescent="0.2">
      <c r="B46" s="93" t="s">
        <v>143</v>
      </c>
      <c r="C46" s="93"/>
      <c r="D46" s="117"/>
      <c r="E46" s="94" t="s">
        <v>174</v>
      </c>
      <c r="F46" s="94"/>
      <c r="G46" s="94"/>
      <c r="H46" s="94"/>
    </row>
    <row r="47" spans="1:10" ht="19.5" customHeight="1" x14ac:dyDescent="0.2">
      <c r="E47" s="124"/>
    </row>
    <row r="48" spans="1:10" ht="19.5" customHeight="1" x14ac:dyDescent="0.2">
      <c r="C48" s="74"/>
      <c r="E48" s="115"/>
      <c r="F48" s="115"/>
    </row>
    <row r="49" spans="1:8" ht="19.5" customHeight="1" x14ac:dyDescent="0.2">
      <c r="C49" s="74"/>
      <c r="E49" s="115"/>
      <c r="F49" s="115"/>
    </row>
    <row r="50" spans="1:8" ht="19.5" customHeight="1" x14ac:dyDescent="0.2">
      <c r="C50" s="74"/>
      <c r="D50" s="73"/>
      <c r="E50" s="115"/>
      <c r="F50" s="115"/>
    </row>
    <row r="51" spans="1:8" ht="19.5" customHeight="1" x14ac:dyDescent="0.2">
      <c r="E51" s="115"/>
    </row>
    <row r="52" spans="1:8" ht="19.5" customHeight="1" x14ac:dyDescent="0.2">
      <c r="A52" s="117"/>
      <c r="B52" s="117"/>
      <c r="C52" s="117"/>
      <c r="D52" s="117"/>
      <c r="E52" s="54"/>
      <c r="G52" s="73"/>
      <c r="H52" s="73"/>
    </row>
    <row r="53" spans="1:8" s="73" customFormat="1" ht="19.5" customHeight="1" x14ac:dyDescent="0.2">
      <c r="B53" s="121"/>
      <c r="E53" s="119"/>
    </row>
    <row r="54" spans="1:8" s="73" customFormat="1" ht="19.5" customHeight="1" x14ac:dyDescent="0.2">
      <c r="E54" s="56"/>
    </row>
    <row r="55" spans="1:8" s="73" customFormat="1" ht="19.5" customHeight="1" x14ac:dyDescent="0.2">
      <c r="E55" s="56"/>
    </row>
    <row r="56" spans="1:8" s="73" customFormat="1" ht="19.5" customHeight="1" x14ac:dyDescent="0.2">
      <c r="E56" s="56"/>
    </row>
    <row r="57" spans="1:8" s="121" customFormat="1" ht="19.5" customHeight="1" x14ac:dyDescent="0.2">
      <c r="E57" s="54"/>
    </row>
    <row r="58" spans="1:8" s="73" customFormat="1" ht="19.5" customHeight="1" x14ac:dyDescent="0.2">
      <c r="E58" s="119"/>
    </row>
    <row r="59" spans="1:8" s="73" customFormat="1" ht="19.5" customHeight="1" x14ac:dyDescent="0.2">
      <c r="B59" s="121"/>
      <c r="E59" s="119"/>
    </row>
    <row r="60" spans="1:8" s="73" customFormat="1" ht="19.5" customHeight="1" x14ac:dyDescent="0.2">
      <c r="E60" s="56"/>
    </row>
    <row r="61" spans="1:8" s="73" customFormat="1" ht="19.5" customHeight="1" x14ac:dyDescent="0.2">
      <c r="E61" s="56"/>
    </row>
    <row r="62" spans="1:8" s="121" customFormat="1" ht="19.5" customHeight="1" x14ac:dyDescent="0.2">
      <c r="E62" s="54"/>
    </row>
    <row r="63" spans="1:8" s="73" customFormat="1" ht="19.5" customHeight="1" x14ac:dyDescent="0.2">
      <c r="E63" s="119"/>
    </row>
    <row r="64" spans="1:8" s="121" customFormat="1" ht="19.5" customHeight="1" x14ac:dyDescent="0.2">
      <c r="E64" s="54"/>
    </row>
    <row r="65" spans="1:8" s="121" customFormat="1" ht="19.5" customHeight="1" x14ac:dyDescent="0.2">
      <c r="A65" s="125"/>
      <c r="E65" s="54"/>
    </row>
    <row r="66" spans="1:8" s="73" customFormat="1" ht="19.5" customHeight="1" x14ac:dyDescent="0.2">
      <c r="E66" s="56"/>
    </row>
    <row r="67" spans="1:8" s="121" customFormat="1" ht="19.5" customHeight="1" x14ac:dyDescent="0.2">
      <c r="E67" s="54"/>
    </row>
    <row r="68" spans="1:8" s="121" customFormat="1" ht="19.5" customHeight="1" x14ac:dyDescent="0.2">
      <c r="E68" s="60"/>
    </row>
    <row r="69" spans="1:8" s="121" customFormat="1" ht="19.5" customHeight="1" x14ac:dyDescent="0.2">
      <c r="E69" s="70"/>
    </row>
    <row r="70" spans="1:8" ht="19.5" customHeight="1" x14ac:dyDescent="0.2">
      <c r="E70" s="39"/>
      <c r="G70" s="73"/>
      <c r="H70" s="73"/>
    </row>
    <row r="71" spans="1:8" s="73" customFormat="1" ht="19.5" customHeight="1" x14ac:dyDescent="0.2">
      <c r="E71" s="119"/>
    </row>
    <row r="72" spans="1:8" s="73" customFormat="1" ht="19.5" customHeight="1" x14ac:dyDescent="0.2">
      <c r="E72" s="119"/>
    </row>
    <row r="73" spans="1:8" s="73" customFormat="1" ht="19.5" customHeight="1" x14ac:dyDescent="0.2">
      <c r="E73" s="119"/>
    </row>
    <row r="74" spans="1:8" s="73" customFormat="1" ht="19.5" customHeight="1" x14ac:dyDescent="0.2">
      <c r="E74" s="119"/>
    </row>
    <row r="75" spans="1:8" s="73" customFormat="1" ht="19.5" customHeight="1" x14ac:dyDescent="0.2">
      <c r="E75" s="119"/>
    </row>
  </sheetData>
  <mergeCells count="3">
    <mergeCell ref="A1:G1"/>
    <mergeCell ref="A2:G2"/>
    <mergeCell ref="A3:G3"/>
  </mergeCells>
  <printOptions horizontalCentered="1"/>
  <pageMargins left="0.59055118110236227" right="0" top="0.74803149606299213" bottom="0.31496062992125984" header="0.43307086614173229" footer="0.19685039370078741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G48"/>
  <sheetViews>
    <sheetView tabSelected="1" topLeftCell="A16" zoomScale="120" zoomScaleNormal="120" workbookViewId="0">
      <selection activeCell="G24" sqref="G24"/>
    </sheetView>
  </sheetViews>
  <sheetFormatPr defaultColWidth="9.140625" defaultRowHeight="23.25" x14ac:dyDescent="0.2"/>
  <cols>
    <col min="1" max="1" width="4.28515625" style="89" customWidth="1"/>
    <col min="2" max="2" width="7.85546875" style="89" customWidth="1"/>
    <col min="3" max="3" width="29.42578125" style="89" customWidth="1"/>
    <col min="4" max="4" width="11.5703125" style="88" customWidth="1"/>
    <col min="5" max="5" width="17.5703125" style="100" customWidth="1"/>
    <col min="6" max="6" width="3.28515625" style="89" customWidth="1"/>
    <col min="7" max="7" width="18.140625" style="89" customWidth="1"/>
    <col min="8" max="16384" width="9.140625" style="89"/>
  </cols>
  <sheetData>
    <row r="1" spans="1:7" x14ac:dyDescent="0.2">
      <c r="B1" s="95"/>
      <c r="C1" s="95"/>
      <c r="D1" s="96"/>
      <c r="E1" s="97"/>
      <c r="F1" s="95"/>
      <c r="G1" s="95"/>
    </row>
    <row r="2" spans="1:7" ht="24" customHeight="1" x14ac:dyDescent="0.2">
      <c r="A2" s="279" t="s">
        <v>49</v>
      </c>
      <c r="B2" s="279"/>
      <c r="C2" s="279"/>
      <c r="D2" s="279"/>
      <c r="E2" s="279"/>
      <c r="F2" s="279"/>
      <c r="G2" s="279"/>
    </row>
    <row r="3" spans="1:7" ht="21" customHeight="1" x14ac:dyDescent="0.2">
      <c r="A3" s="279" t="s">
        <v>107</v>
      </c>
      <c r="B3" s="279"/>
      <c r="C3" s="279"/>
      <c r="D3" s="279"/>
      <c r="E3" s="279"/>
      <c r="F3" s="279"/>
      <c r="G3" s="279"/>
    </row>
    <row r="4" spans="1:7" x14ac:dyDescent="0.2">
      <c r="A4" s="280" t="s">
        <v>184</v>
      </c>
      <c r="B4" s="280"/>
      <c r="C4" s="280"/>
      <c r="D4" s="280"/>
      <c r="E4" s="280"/>
      <c r="F4" s="280"/>
      <c r="G4" s="280"/>
    </row>
    <row r="5" spans="1:7" ht="15.75" customHeight="1" x14ac:dyDescent="0.2">
      <c r="A5" s="98" t="s">
        <v>133</v>
      </c>
      <c r="B5" s="98"/>
      <c r="C5" s="98"/>
      <c r="D5" s="98"/>
      <c r="E5" s="98"/>
      <c r="F5" s="99"/>
    </row>
    <row r="6" spans="1:7" x14ac:dyDescent="0.2">
      <c r="A6" s="90"/>
      <c r="D6" s="92"/>
      <c r="E6" s="85"/>
      <c r="G6" s="85" t="s">
        <v>1</v>
      </c>
    </row>
    <row r="7" spans="1:7" x14ac:dyDescent="0.2">
      <c r="A7" s="90"/>
      <c r="D7" s="86" t="s">
        <v>0</v>
      </c>
      <c r="E7" s="87">
        <v>2565</v>
      </c>
      <c r="F7" s="84"/>
      <c r="G7" s="87">
        <v>2564</v>
      </c>
    </row>
    <row r="8" spans="1:7" x14ac:dyDescent="0.2">
      <c r="A8" s="90" t="s">
        <v>50</v>
      </c>
      <c r="D8" s="92"/>
      <c r="G8" s="100"/>
    </row>
    <row r="9" spans="1:7" x14ac:dyDescent="0.2">
      <c r="C9" s="89" t="s">
        <v>62</v>
      </c>
      <c r="D9" s="88">
        <v>18</v>
      </c>
      <c r="E9" s="101">
        <f>+'หมายเหตุ18-21'!D6</f>
        <v>3284645284.2000003</v>
      </c>
      <c r="F9" s="102"/>
      <c r="G9" s="101">
        <v>3258594782.54</v>
      </c>
    </row>
    <row r="10" spans="1:7" x14ac:dyDescent="0.2">
      <c r="C10" s="89" t="s">
        <v>78</v>
      </c>
      <c r="D10" s="88">
        <v>19</v>
      </c>
      <c r="E10" s="103">
        <f>+'หมายเหตุ18-21'!D12</f>
        <v>282141818.88</v>
      </c>
      <c r="F10" s="102"/>
      <c r="G10" s="103">
        <v>278454811.80000001</v>
      </c>
    </row>
    <row r="11" spans="1:7" x14ac:dyDescent="0.2">
      <c r="C11" s="89" t="s">
        <v>21</v>
      </c>
      <c r="D11" s="88">
        <v>20</v>
      </c>
      <c r="E11" s="103">
        <f>+'หมายเหตุ18-21'!D18</f>
        <v>3762376.13</v>
      </c>
      <c r="F11" s="102"/>
      <c r="G11" s="103">
        <v>4711380.6900000004</v>
      </c>
    </row>
    <row r="12" spans="1:7" s="90" customFormat="1" x14ac:dyDescent="0.2">
      <c r="A12" s="90" t="s">
        <v>81</v>
      </c>
      <c r="D12" s="88"/>
      <c r="E12" s="104">
        <f>SUM(E9:E11)</f>
        <v>3570549479.2100005</v>
      </c>
      <c r="F12" s="105"/>
      <c r="G12" s="104">
        <f>SUM(G9:G11)</f>
        <v>3541760975.0300002</v>
      </c>
    </row>
    <row r="13" spans="1:7" ht="10.5" customHeight="1" x14ac:dyDescent="0.2">
      <c r="E13" s="101"/>
      <c r="F13" s="102"/>
      <c r="G13" s="101"/>
    </row>
    <row r="14" spans="1:7" x14ac:dyDescent="0.2">
      <c r="A14" s="90" t="s">
        <v>82</v>
      </c>
      <c r="D14" s="84"/>
      <c r="E14" s="101"/>
      <c r="F14" s="102"/>
      <c r="G14" s="101"/>
    </row>
    <row r="15" spans="1:7" x14ac:dyDescent="0.2">
      <c r="C15" s="89" t="s">
        <v>22</v>
      </c>
      <c r="D15" s="88">
        <v>21</v>
      </c>
      <c r="E15" s="101">
        <f>+'หมายเหตุ18-21'!D39</f>
        <v>2195870736.1599998</v>
      </c>
      <c r="F15" s="102"/>
      <c r="G15" s="101">
        <v>2175171781.5</v>
      </c>
    </row>
    <row r="16" spans="1:7" x14ac:dyDescent="0.2">
      <c r="C16" s="89" t="s">
        <v>23</v>
      </c>
      <c r="D16" s="88">
        <v>22</v>
      </c>
      <c r="E16" s="101">
        <f>+'หมายเหตุ22-24'!D11</f>
        <v>621266461.16000009</v>
      </c>
      <c r="F16" s="102"/>
      <c r="G16" s="101">
        <v>571666798.32000005</v>
      </c>
    </row>
    <row r="17" spans="1:7" x14ac:dyDescent="0.2">
      <c r="C17" s="89" t="s">
        <v>123</v>
      </c>
      <c r="D17" s="88">
        <v>23</v>
      </c>
      <c r="E17" s="101">
        <f>+'หมายเหตุ22-24'!D18</f>
        <v>6078150</v>
      </c>
      <c r="F17" s="102"/>
      <c r="G17" s="101">
        <v>5229504</v>
      </c>
    </row>
    <row r="18" spans="1:7" x14ac:dyDescent="0.2">
      <c r="C18" s="89" t="s">
        <v>96</v>
      </c>
      <c r="D18" s="88">
        <v>24</v>
      </c>
      <c r="E18" s="101">
        <f>+'หมายเหตุ22-24'!D34</f>
        <v>253366517.66000003</v>
      </c>
      <c r="F18" s="102"/>
      <c r="G18" s="101">
        <v>243275492.78</v>
      </c>
    </row>
    <row r="19" spans="1:7" x14ac:dyDescent="0.2">
      <c r="C19" s="89" t="s">
        <v>39</v>
      </c>
      <c r="E19" s="101">
        <f>-715099.22+23386507.01-690</f>
        <v>22670717.790000003</v>
      </c>
      <c r="F19" s="102"/>
      <c r="G19" s="101">
        <v>23317904.25</v>
      </c>
    </row>
    <row r="20" spans="1:7" x14ac:dyDescent="0.2">
      <c r="C20" s="89" t="s">
        <v>24</v>
      </c>
      <c r="D20" s="88">
        <v>25</v>
      </c>
      <c r="E20" s="101">
        <f>+'หมายเหตุ25-29'!F8</f>
        <v>75979047.769999996</v>
      </c>
      <c r="F20" s="102"/>
      <c r="G20" s="101">
        <v>68227463.109999999</v>
      </c>
    </row>
    <row r="21" spans="1:7" x14ac:dyDescent="0.2">
      <c r="C21" s="89" t="s">
        <v>25</v>
      </c>
      <c r="D21" s="88">
        <v>26</v>
      </c>
      <c r="E21" s="101">
        <f>+'หมายเหตุ25-29'!F15</f>
        <v>101486214.48</v>
      </c>
      <c r="F21" s="102"/>
      <c r="G21" s="101">
        <f>94040296.35+8325971.41</f>
        <v>102366267.75999999</v>
      </c>
    </row>
    <row r="22" spans="1:7" x14ac:dyDescent="0.2">
      <c r="C22" s="89" t="s">
        <v>26</v>
      </c>
      <c r="D22" s="88">
        <v>27</v>
      </c>
      <c r="E22" s="101">
        <f>+'หมายเหตุ25-29'!F21</f>
        <v>72621707.609999999</v>
      </c>
      <c r="F22" s="102"/>
      <c r="G22" s="101">
        <v>9680712.8800000008</v>
      </c>
    </row>
    <row r="23" spans="1:7" s="90" customFormat="1" x14ac:dyDescent="0.2">
      <c r="A23" s="278" t="s">
        <v>106</v>
      </c>
      <c r="B23" s="278"/>
      <c r="C23" s="278"/>
      <c r="D23" s="88"/>
      <c r="E23" s="104">
        <f>SUM(E15:E22)</f>
        <v>3349339552.6299996</v>
      </c>
      <c r="F23" s="105"/>
      <c r="G23" s="104">
        <f>SUM(G15:G22)</f>
        <v>3198935924.6000004</v>
      </c>
    </row>
    <row r="24" spans="1:7" s="90" customFormat="1" ht="27.75" customHeight="1" thickBot="1" x14ac:dyDescent="0.25">
      <c r="A24" s="90" t="s">
        <v>311</v>
      </c>
      <c r="D24" s="88"/>
      <c r="E24" s="106">
        <f>+E12-E23</f>
        <v>221209926.58000088</v>
      </c>
      <c r="F24" s="105"/>
      <c r="G24" s="106">
        <f>+G12-G23</f>
        <v>342825050.42999983</v>
      </c>
    </row>
    <row r="25" spans="1:7" s="90" customFormat="1" ht="24" thickTop="1" x14ac:dyDescent="0.2">
      <c r="D25" s="88"/>
      <c r="E25" s="107"/>
    </row>
    <row r="26" spans="1:7" s="83" customFormat="1" x14ac:dyDescent="0.2">
      <c r="A26" s="186" t="s">
        <v>156</v>
      </c>
      <c r="D26" s="88"/>
      <c r="E26" s="101"/>
      <c r="F26" s="89"/>
      <c r="G26" s="108"/>
    </row>
    <row r="27" spans="1:7" s="83" customFormat="1" ht="23.25" customHeight="1" x14ac:dyDescent="0.2">
      <c r="D27" s="88"/>
      <c r="E27" s="101"/>
      <c r="F27" s="89"/>
      <c r="G27" s="108"/>
    </row>
    <row r="28" spans="1:7" ht="29.25" customHeight="1" x14ac:dyDescent="0.2"/>
    <row r="29" spans="1:7" s="73" customFormat="1" ht="20.25" customHeight="1" x14ac:dyDescent="0.2">
      <c r="B29" s="74" t="s">
        <v>154</v>
      </c>
      <c r="C29" s="75"/>
      <c r="D29" s="72"/>
      <c r="E29" s="74" t="s">
        <v>155</v>
      </c>
      <c r="F29" s="75"/>
      <c r="G29" s="75"/>
    </row>
    <row r="30" spans="1:7" s="73" customFormat="1" ht="24" x14ac:dyDescent="0.2">
      <c r="B30" s="93" t="s">
        <v>149</v>
      </c>
      <c r="C30" s="75"/>
      <c r="D30" s="72"/>
      <c r="E30" s="94" t="s">
        <v>134</v>
      </c>
      <c r="F30" s="75"/>
      <c r="G30" s="75"/>
    </row>
    <row r="31" spans="1:7" s="73" customFormat="1" ht="24" x14ac:dyDescent="0.2">
      <c r="B31" s="93" t="s">
        <v>143</v>
      </c>
      <c r="C31" s="75"/>
      <c r="D31" s="72"/>
      <c r="E31" s="94" t="s">
        <v>126</v>
      </c>
      <c r="F31" s="75"/>
      <c r="G31" s="75"/>
    </row>
    <row r="34" spans="4:7" x14ac:dyDescent="0.2">
      <c r="G34" s="215">
        <v>2</v>
      </c>
    </row>
    <row r="40" spans="4:7" x14ac:dyDescent="0.2">
      <c r="E40" s="91"/>
    </row>
    <row r="41" spans="4:7" x14ac:dyDescent="0.2">
      <c r="D41" s="84"/>
    </row>
    <row r="42" spans="4:7" x14ac:dyDescent="0.2">
      <c r="D42" s="84"/>
    </row>
    <row r="48" spans="4:7" x14ac:dyDescent="0.2">
      <c r="E48" s="101"/>
    </row>
  </sheetData>
  <mergeCells count="4">
    <mergeCell ref="A23:C23"/>
    <mergeCell ref="A2:G2"/>
    <mergeCell ref="A3:G3"/>
    <mergeCell ref="A4:G4"/>
  </mergeCells>
  <phoneticPr fontId="3" type="noConversion"/>
  <printOptions horizontalCentered="1"/>
  <pageMargins left="0.59055118110236227" right="0" top="0.74803149606299213" bottom="0.47244094488188981" header="0.39370078740157483" footer="0.2755905511811023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E550B-AD9E-4C25-B68B-A84536737A82}">
  <dimension ref="A2:M55"/>
  <sheetViews>
    <sheetView topLeftCell="A18" zoomScale="107" zoomScaleNormal="107" workbookViewId="0">
      <selection activeCell="E27" sqref="E27"/>
    </sheetView>
  </sheetViews>
  <sheetFormatPr defaultRowHeight="24" x14ac:dyDescent="0.55000000000000004"/>
  <cols>
    <col min="1" max="1" width="44" style="154" customWidth="1"/>
    <col min="2" max="2" width="8.5703125" style="154" customWidth="1"/>
    <col min="3" max="3" width="17.28515625" style="154" customWidth="1"/>
    <col min="4" max="4" width="2.42578125" style="154" customWidth="1"/>
    <col min="5" max="5" width="18.7109375" style="154" customWidth="1"/>
    <col min="6" max="6" width="1.42578125" style="154" customWidth="1"/>
    <col min="7" max="7" width="18.140625" style="154" customWidth="1"/>
    <col min="8" max="8" width="9.140625" style="154"/>
    <col min="9" max="9" width="19.7109375" style="154" customWidth="1"/>
    <col min="10" max="10" width="22.42578125" style="154" customWidth="1"/>
    <col min="11" max="16384" width="9.140625" style="154"/>
  </cols>
  <sheetData>
    <row r="2" spans="1:10" ht="21.6" customHeight="1" x14ac:dyDescent="0.55000000000000004">
      <c r="A2" s="282" t="s">
        <v>49</v>
      </c>
      <c r="B2" s="282"/>
      <c r="C2" s="282"/>
      <c r="D2" s="282"/>
      <c r="E2" s="282"/>
      <c r="F2" s="282"/>
      <c r="G2" s="282"/>
    </row>
    <row r="3" spans="1:10" ht="21" customHeight="1" x14ac:dyDescent="0.55000000000000004">
      <c r="A3" s="282" t="s">
        <v>211</v>
      </c>
      <c r="B3" s="282"/>
      <c r="C3" s="282"/>
      <c r="D3" s="282"/>
      <c r="E3" s="282"/>
      <c r="F3" s="282"/>
      <c r="G3" s="282"/>
    </row>
    <row r="4" spans="1:10" ht="30" customHeight="1" x14ac:dyDescent="0.55000000000000004">
      <c r="A4" s="282" t="s">
        <v>184</v>
      </c>
      <c r="B4" s="282"/>
      <c r="C4" s="282"/>
      <c r="D4" s="282"/>
      <c r="E4" s="282"/>
      <c r="F4" s="282"/>
      <c r="G4" s="282"/>
    </row>
    <row r="5" spans="1:10" ht="30" customHeight="1" x14ac:dyDescent="0.55000000000000004">
      <c r="A5" s="144"/>
      <c r="B5" s="144"/>
      <c r="C5" s="144"/>
      <c r="D5" s="144"/>
      <c r="E5" s="144"/>
      <c r="F5" s="144"/>
      <c r="G5" s="155" t="s">
        <v>212</v>
      </c>
    </row>
    <row r="6" spans="1:10" ht="30" customHeight="1" x14ac:dyDescent="0.55000000000000004">
      <c r="A6" s="144"/>
      <c r="B6" s="262" t="s">
        <v>0</v>
      </c>
      <c r="C6" s="144" t="s">
        <v>20</v>
      </c>
      <c r="D6" s="144"/>
      <c r="E6" s="144" t="s">
        <v>226</v>
      </c>
      <c r="F6" s="144"/>
      <c r="G6" s="243" t="s">
        <v>46</v>
      </c>
    </row>
    <row r="7" spans="1:10" ht="21" customHeight="1" x14ac:dyDescent="0.55000000000000004">
      <c r="A7" s="144"/>
      <c r="B7" s="144"/>
      <c r="C7" s="144"/>
      <c r="D7" s="144"/>
      <c r="E7" s="144" t="s">
        <v>227</v>
      </c>
      <c r="F7" s="144"/>
      <c r="G7" s="158" t="s">
        <v>228</v>
      </c>
    </row>
    <row r="8" spans="1:10" ht="24.75" customHeight="1" x14ac:dyDescent="0.55000000000000004">
      <c r="A8" s="144"/>
      <c r="B8" s="144"/>
      <c r="C8" s="144"/>
      <c r="D8" s="144"/>
      <c r="E8" s="144" t="s">
        <v>229</v>
      </c>
      <c r="F8" s="144"/>
      <c r="G8" s="158" t="s">
        <v>230</v>
      </c>
    </row>
    <row r="9" spans="1:10" ht="12.75" customHeight="1" x14ac:dyDescent="0.55000000000000004">
      <c r="A9" s="144"/>
      <c r="B9" s="144"/>
      <c r="C9" s="144"/>
      <c r="D9" s="144"/>
      <c r="E9" s="144"/>
      <c r="F9" s="144"/>
      <c r="G9" s="155"/>
    </row>
    <row r="10" spans="1:10" x14ac:dyDescent="0.55000000000000004">
      <c r="A10" s="156" t="s">
        <v>213</v>
      </c>
      <c r="B10" s="157"/>
      <c r="C10" s="158">
        <v>566799329.64999998</v>
      </c>
      <c r="D10" s="158"/>
      <c r="E10" s="159">
        <v>1458474003.22</v>
      </c>
      <c r="F10" s="158"/>
      <c r="G10" s="160">
        <f>+C10+E10</f>
        <v>2025273332.8699999</v>
      </c>
    </row>
    <row r="11" spans="1:10" x14ac:dyDescent="0.55000000000000004">
      <c r="A11" s="161" t="s">
        <v>214</v>
      </c>
      <c r="B11" s="162"/>
      <c r="C11" s="153">
        <v>0</v>
      </c>
      <c r="D11" s="163"/>
      <c r="E11" s="153">
        <v>0</v>
      </c>
      <c r="F11" s="163"/>
      <c r="G11" s="160">
        <f t="shared" ref="G11:G12" si="0">+C11+E11</f>
        <v>0</v>
      </c>
    </row>
    <row r="12" spans="1:10" x14ac:dyDescent="0.55000000000000004">
      <c r="A12" s="161" t="s">
        <v>215</v>
      </c>
      <c r="B12" s="162"/>
      <c r="C12" s="164">
        <v>0</v>
      </c>
      <c r="D12" s="163"/>
      <c r="E12" s="164">
        <v>0</v>
      </c>
      <c r="F12" s="163"/>
      <c r="G12" s="165">
        <f t="shared" si="0"/>
        <v>0</v>
      </c>
    </row>
    <row r="13" spans="1:10" x14ac:dyDescent="0.55000000000000004">
      <c r="A13" s="156" t="s">
        <v>216</v>
      </c>
      <c r="B13" s="157"/>
      <c r="C13" s="158">
        <f>SUM(C10:C12)</f>
        <v>566799329.64999998</v>
      </c>
      <c r="D13" s="158"/>
      <c r="E13" s="158">
        <f>SUM(E10:E12)</f>
        <v>1458474003.22</v>
      </c>
      <c r="F13" s="158"/>
      <c r="G13" s="158">
        <f>SUM(G10:G12)</f>
        <v>2025273332.8699999</v>
      </c>
    </row>
    <row r="14" spans="1:10" x14ac:dyDescent="0.55000000000000004">
      <c r="A14" s="156" t="s">
        <v>217</v>
      </c>
      <c r="B14" s="157"/>
      <c r="C14" s="153"/>
      <c r="D14" s="153"/>
      <c r="E14" s="153"/>
      <c r="F14" s="158"/>
      <c r="G14" s="160"/>
    </row>
    <row r="15" spans="1:10" x14ac:dyDescent="0.55000000000000004">
      <c r="A15" s="166" t="s">
        <v>218</v>
      </c>
      <c r="B15" s="162"/>
      <c r="C15" s="153">
        <v>0</v>
      </c>
      <c r="D15" s="153"/>
      <c r="E15" s="153">
        <v>0</v>
      </c>
      <c r="F15" s="163"/>
      <c r="G15" s="160">
        <f>+C15+E15</f>
        <v>0</v>
      </c>
      <c r="I15" s="167"/>
    </row>
    <row r="16" spans="1:10" x14ac:dyDescent="0.55000000000000004">
      <c r="A16" s="166" t="s">
        <v>219</v>
      </c>
      <c r="B16" s="162"/>
      <c r="C16" s="153">
        <v>0</v>
      </c>
      <c r="D16" s="163"/>
      <c r="E16" s="153">
        <f>+งบรายได้ค่าใช้จ่าย!G24</f>
        <v>342825050.42999983</v>
      </c>
      <c r="F16" s="163"/>
      <c r="G16" s="153">
        <f>+C16+E16</f>
        <v>342825050.42999983</v>
      </c>
      <c r="I16" s="168"/>
      <c r="J16" s="169"/>
    </row>
    <row r="17" spans="1:9" x14ac:dyDescent="0.55000000000000004">
      <c r="A17" s="161" t="s">
        <v>220</v>
      </c>
      <c r="B17" s="162"/>
      <c r="C17" s="153">
        <v>0</v>
      </c>
      <c r="D17" s="153"/>
      <c r="E17" s="153">
        <v>0</v>
      </c>
      <c r="F17" s="163"/>
      <c r="G17" s="160">
        <f>+C17+E17</f>
        <v>0</v>
      </c>
      <c r="I17" s="169"/>
    </row>
    <row r="18" spans="1:9" ht="24.75" thickBot="1" x14ac:dyDescent="0.6">
      <c r="A18" s="156" t="s">
        <v>221</v>
      </c>
      <c r="B18" s="162"/>
      <c r="C18" s="170">
        <f>SUM(C13:C17)</f>
        <v>566799329.64999998</v>
      </c>
      <c r="D18" s="171"/>
      <c r="E18" s="170">
        <f>SUM(E13:E17)</f>
        <v>1801299053.6499999</v>
      </c>
      <c r="F18" s="171"/>
      <c r="G18" s="170">
        <f>SUM(G13:G17)</f>
        <v>2368098383.2999997</v>
      </c>
    </row>
    <row r="19" spans="1:9" ht="30" customHeight="1" thickTop="1" x14ac:dyDescent="0.55000000000000004">
      <c r="A19" s="162"/>
      <c r="B19" s="161"/>
      <c r="C19" s="155"/>
      <c r="D19" s="158"/>
      <c r="E19" s="162"/>
      <c r="F19" s="158"/>
    </row>
    <row r="20" spans="1:9" x14ac:dyDescent="0.55000000000000004">
      <c r="A20" s="162"/>
      <c r="B20" s="157"/>
      <c r="C20" s="158"/>
      <c r="D20" s="158"/>
      <c r="E20" s="158"/>
      <c r="F20" s="158"/>
      <c r="G20" s="162"/>
    </row>
    <row r="21" spans="1:9" x14ac:dyDescent="0.55000000000000004">
      <c r="A21" s="156" t="s">
        <v>222</v>
      </c>
      <c r="B21" s="157"/>
      <c r="C21" s="158">
        <v>566799329.64999998</v>
      </c>
      <c r="D21" s="158"/>
      <c r="E21" s="159">
        <v>1801299053.6500001</v>
      </c>
      <c r="F21" s="158"/>
      <c r="G21" s="160">
        <f>+C21+E21</f>
        <v>2368098383.3000002</v>
      </c>
    </row>
    <row r="22" spans="1:9" x14ac:dyDescent="0.55000000000000004">
      <c r="A22" s="161" t="s">
        <v>214</v>
      </c>
      <c r="B22" s="261">
        <v>28</v>
      </c>
      <c r="C22" s="168">
        <v>0</v>
      </c>
      <c r="D22" s="163"/>
      <c r="E22" s="168">
        <v>-5241.12</v>
      </c>
      <c r="F22" s="163"/>
      <c r="G22" s="153">
        <f>+C22+E22</f>
        <v>-5241.12</v>
      </c>
    </row>
    <row r="23" spans="1:9" x14ac:dyDescent="0.55000000000000004">
      <c r="A23" s="161" t="s">
        <v>215</v>
      </c>
      <c r="B23" s="162"/>
      <c r="C23" s="172">
        <v>0</v>
      </c>
      <c r="D23" s="163"/>
      <c r="E23" s="172">
        <v>0</v>
      </c>
      <c r="F23" s="163"/>
      <c r="G23" s="165">
        <v>0</v>
      </c>
    </row>
    <row r="24" spans="1:9" x14ac:dyDescent="0.55000000000000004">
      <c r="A24" s="156" t="s">
        <v>223</v>
      </c>
      <c r="B24" s="157"/>
      <c r="C24" s="159">
        <f>SUM(C21:C23)</f>
        <v>566799329.64999998</v>
      </c>
      <c r="D24" s="158"/>
      <c r="E24" s="159">
        <f>SUM(E21:E23)</f>
        <v>1801293812.5300002</v>
      </c>
      <c r="F24" s="159"/>
      <c r="G24" s="159">
        <f>SUM(G21:G23)</f>
        <v>2368093142.1800003</v>
      </c>
    </row>
    <row r="25" spans="1:9" x14ac:dyDescent="0.55000000000000004">
      <c r="A25" s="156" t="s">
        <v>224</v>
      </c>
      <c r="B25" s="157"/>
      <c r="C25" s="173"/>
      <c r="D25" s="158"/>
      <c r="E25" s="173"/>
      <c r="F25" s="158"/>
      <c r="G25" s="159"/>
    </row>
    <row r="26" spans="1:9" x14ac:dyDescent="0.55000000000000004">
      <c r="A26" s="166" t="s">
        <v>218</v>
      </c>
      <c r="B26" s="162"/>
      <c r="C26" s="168">
        <v>0</v>
      </c>
      <c r="D26" s="163"/>
      <c r="E26" s="168">
        <v>0</v>
      </c>
      <c r="F26" s="163"/>
      <c r="G26" s="159">
        <f>+C26+E26</f>
        <v>0</v>
      </c>
    </row>
    <row r="27" spans="1:9" x14ac:dyDescent="0.55000000000000004">
      <c r="A27" s="166" t="s">
        <v>219</v>
      </c>
      <c r="B27" s="162"/>
      <c r="C27" s="168">
        <v>0</v>
      </c>
      <c r="D27" s="163"/>
      <c r="E27" s="168">
        <f>+งบรายได้ค่าใช้จ่าย!E24</f>
        <v>221209926.58000088</v>
      </c>
      <c r="F27" s="163"/>
      <c r="G27" s="168">
        <f>+C27+E27</f>
        <v>221209926.58000088</v>
      </c>
    </row>
    <row r="28" spans="1:9" x14ac:dyDescent="0.55000000000000004">
      <c r="A28" s="161" t="s">
        <v>220</v>
      </c>
      <c r="B28" s="162"/>
      <c r="C28" s="168">
        <v>0</v>
      </c>
      <c r="D28" s="163"/>
      <c r="E28" s="168">
        <v>0</v>
      </c>
      <c r="F28" s="163"/>
      <c r="G28" s="159">
        <f>+C28+E28</f>
        <v>0</v>
      </c>
    </row>
    <row r="29" spans="1:9" ht="24.75" thickBot="1" x14ac:dyDescent="0.6">
      <c r="A29" s="156" t="s">
        <v>225</v>
      </c>
      <c r="B29" s="162"/>
      <c r="C29" s="170">
        <f>SUM(C24:C28)</f>
        <v>566799329.64999998</v>
      </c>
      <c r="D29" s="171"/>
      <c r="E29" s="170">
        <f>SUM(E24:E28)</f>
        <v>2022503739.1100011</v>
      </c>
      <c r="F29" s="171"/>
      <c r="G29" s="170">
        <f>SUM(G24:G28)</f>
        <v>2589303068.7600012</v>
      </c>
    </row>
    <row r="30" spans="1:9" ht="24.75" thickTop="1" x14ac:dyDescent="0.55000000000000004">
      <c r="A30" s="144"/>
      <c r="B30" s="144"/>
      <c r="C30" s="159"/>
      <c r="D30" s="171"/>
      <c r="E30" s="159"/>
      <c r="F30" s="171"/>
      <c r="G30" s="160"/>
      <c r="I30" s="169"/>
    </row>
    <row r="31" spans="1:9" hidden="1" x14ac:dyDescent="0.55000000000000004">
      <c r="A31" s="162"/>
      <c r="B31" s="161"/>
      <c r="C31" s="155"/>
      <c r="D31" s="158"/>
      <c r="E31" s="162"/>
      <c r="F31" s="158"/>
      <c r="G31" s="155" t="s">
        <v>212</v>
      </c>
    </row>
    <row r="32" spans="1:9" ht="23.25" hidden="1" customHeight="1" x14ac:dyDescent="0.55000000000000004">
      <c r="A32" s="162"/>
      <c r="B32" s="157" t="s">
        <v>0</v>
      </c>
      <c r="C32" s="174" t="s">
        <v>20</v>
      </c>
      <c r="D32" s="158"/>
      <c r="E32" s="175" t="s">
        <v>226</v>
      </c>
      <c r="F32" s="158"/>
      <c r="G32" s="175" t="s">
        <v>46</v>
      </c>
    </row>
    <row r="33" spans="1:13" hidden="1" x14ac:dyDescent="0.55000000000000004">
      <c r="A33" s="162"/>
      <c r="B33" s="157"/>
      <c r="C33" s="176"/>
      <c r="D33" s="158"/>
      <c r="E33" s="175" t="s">
        <v>227</v>
      </c>
      <c r="F33" s="158"/>
      <c r="G33" s="175" t="s">
        <v>228</v>
      </c>
    </row>
    <row r="34" spans="1:13" hidden="1" x14ac:dyDescent="0.55000000000000004">
      <c r="A34" s="162"/>
      <c r="B34" s="157"/>
      <c r="C34" s="176"/>
      <c r="D34" s="158"/>
      <c r="E34" s="175" t="s">
        <v>229</v>
      </c>
      <c r="F34" s="158"/>
      <c r="G34" s="175" t="s">
        <v>230</v>
      </c>
    </row>
    <row r="35" spans="1:13" ht="24.75" customHeight="1" x14ac:dyDescent="0.55000000000000004">
      <c r="A35" s="177"/>
      <c r="B35" s="162"/>
      <c r="C35" s="168"/>
      <c r="D35" s="163"/>
      <c r="E35" s="153"/>
      <c r="F35" s="163"/>
      <c r="G35" s="178"/>
    </row>
    <row r="36" spans="1:13" x14ac:dyDescent="0.55000000000000004">
      <c r="A36" s="185" t="s">
        <v>156</v>
      </c>
      <c r="B36" s="162"/>
      <c r="C36" s="179"/>
      <c r="D36" s="163"/>
      <c r="E36" s="153"/>
      <c r="F36" s="163"/>
      <c r="G36" s="160"/>
    </row>
    <row r="37" spans="1:13" x14ac:dyDescent="0.55000000000000004">
      <c r="A37" s="177"/>
      <c r="B37" s="162"/>
      <c r="C37" s="163"/>
      <c r="D37" s="163"/>
      <c r="E37" s="180"/>
      <c r="F37" s="163"/>
      <c r="G37" s="160"/>
    </row>
    <row r="38" spans="1:13" x14ac:dyDescent="0.55000000000000004">
      <c r="A38" s="177"/>
      <c r="B38" s="162"/>
      <c r="C38" s="153"/>
      <c r="D38" s="163"/>
      <c r="E38" s="153"/>
      <c r="F38" s="163"/>
      <c r="G38" s="160"/>
    </row>
    <row r="39" spans="1:13" x14ac:dyDescent="0.55000000000000004">
      <c r="A39" s="145" t="s">
        <v>154</v>
      </c>
      <c r="B39" s="146"/>
      <c r="D39" s="283" t="s">
        <v>155</v>
      </c>
      <c r="E39" s="283"/>
      <c r="F39" s="283"/>
      <c r="G39" s="283"/>
    </row>
    <row r="40" spans="1:13" x14ac:dyDescent="0.55000000000000004">
      <c r="A40" s="147" t="s">
        <v>149</v>
      </c>
      <c r="B40" s="148"/>
      <c r="D40" s="281" t="s">
        <v>175</v>
      </c>
      <c r="E40" s="281"/>
      <c r="F40" s="281"/>
      <c r="G40" s="281"/>
    </row>
    <row r="41" spans="1:13" x14ac:dyDescent="0.55000000000000004">
      <c r="A41" s="147" t="s">
        <v>143</v>
      </c>
      <c r="B41" s="148"/>
      <c r="D41" s="281" t="s">
        <v>174</v>
      </c>
      <c r="E41" s="281"/>
      <c r="F41" s="281"/>
      <c r="G41" s="281"/>
    </row>
    <row r="42" spans="1:13" x14ac:dyDescent="0.55000000000000004">
      <c r="A42" s="156"/>
      <c r="B42" s="149"/>
      <c r="C42" s="150"/>
      <c r="D42" s="149"/>
      <c r="E42" s="153"/>
      <c r="F42" s="158"/>
      <c r="G42" s="162"/>
    </row>
    <row r="43" spans="1:13" x14ac:dyDescent="0.55000000000000004">
      <c r="A43" s="177"/>
      <c r="B43" s="181"/>
      <c r="C43" s="153"/>
      <c r="D43" s="163"/>
      <c r="E43" s="153"/>
      <c r="F43" s="163"/>
      <c r="G43" s="216">
        <v>3</v>
      </c>
    </row>
    <row r="44" spans="1:13" x14ac:dyDescent="0.55000000000000004">
      <c r="A44" s="177"/>
      <c r="B44" s="182"/>
      <c r="C44" s="153"/>
      <c r="D44" s="163"/>
      <c r="E44" s="153"/>
      <c r="F44" s="163"/>
      <c r="G44" s="162"/>
    </row>
    <row r="45" spans="1:13" x14ac:dyDescent="0.55000000000000004">
      <c r="A45" s="156"/>
      <c r="B45" s="157"/>
      <c r="C45" s="159"/>
      <c r="D45" s="158"/>
      <c r="E45" s="159"/>
      <c r="F45" s="158"/>
    </row>
    <row r="46" spans="1:13" x14ac:dyDescent="0.55000000000000004">
      <c r="A46" s="156"/>
      <c r="B46" s="157"/>
      <c r="C46" s="159"/>
      <c r="D46" s="158"/>
      <c r="E46" s="159"/>
      <c r="F46" s="158"/>
      <c r="H46" s="216"/>
      <c r="I46" s="216"/>
      <c r="J46" s="216"/>
      <c r="K46" s="216"/>
      <c r="L46" s="216"/>
      <c r="M46" s="216"/>
    </row>
    <row r="47" spans="1:13" x14ac:dyDescent="0.55000000000000004">
      <c r="A47" s="162"/>
      <c r="B47" s="162"/>
      <c r="C47" s="183"/>
      <c r="D47" s="184"/>
      <c r="E47" s="183">
        <v>0</v>
      </c>
      <c r="F47" s="184"/>
      <c r="G47" s="162"/>
    </row>
    <row r="48" spans="1:13" x14ac:dyDescent="0.55000000000000004">
      <c r="A48" s="151"/>
      <c r="B48" s="151"/>
      <c r="C48" s="152"/>
      <c r="D48" s="152"/>
      <c r="E48" s="152"/>
      <c r="F48" s="152"/>
      <c r="G48" s="152"/>
    </row>
    <row r="49" spans="3:7" x14ac:dyDescent="0.55000000000000004">
      <c r="C49" s="152"/>
      <c r="D49" s="152"/>
      <c r="E49" s="152"/>
      <c r="F49" s="152"/>
      <c r="G49" s="152"/>
    </row>
    <row r="50" spans="3:7" x14ac:dyDescent="0.55000000000000004">
      <c r="C50" s="152"/>
      <c r="D50" s="152"/>
      <c r="E50" s="152"/>
      <c r="F50" s="152"/>
      <c r="G50" s="152"/>
    </row>
    <row r="51" spans="3:7" x14ac:dyDescent="0.55000000000000004">
      <c r="C51" s="152"/>
      <c r="D51" s="152"/>
      <c r="E51" s="152"/>
      <c r="F51" s="152"/>
      <c r="G51" s="152"/>
    </row>
    <row r="52" spans="3:7" x14ac:dyDescent="0.55000000000000004">
      <c r="C52" s="152"/>
      <c r="D52" s="152"/>
      <c r="E52" s="152"/>
      <c r="F52" s="152"/>
      <c r="G52" s="152"/>
    </row>
    <row r="53" spans="3:7" x14ac:dyDescent="0.55000000000000004">
      <c r="C53" s="162"/>
      <c r="D53" s="162"/>
      <c r="E53" s="153"/>
      <c r="F53" s="162"/>
      <c r="G53" s="162"/>
    </row>
    <row r="55" spans="3:7" x14ac:dyDescent="0.55000000000000004">
      <c r="C55" s="162"/>
      <c r="D55" s="162"/>
      <c r="E55" s="152"/>
      <c r="F55" s="162"/>
      <c r="G55" s="162"/>
    </row>
  </sheetData>
  <mergeCells count="6">
    <mergeCell ref="D40:G40"/>
    <mergeCell ref="D41:G41"/>
    <mergeCell ref="A2:G2"/>
    <mergeCell ref="A3:G3"/>
    <mergeCell ref="A4:G4"/>
    <mergeCell ref="D39:G39"/>
  </mergeCells>
  <printOptions horizontalCentered="1"/>
  <pageMargins left="0.78740157480314965" right="0.39370078740157483" top="0.74803149606299213" bottom="0.74803149606299213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G39"/>
  <sheetViews>
    <sheetView topLeftCell="A40" zoomScale="120" zoomScaleNormal="120" workbookViewId="0">
      <selection activeCell="N8" sqref="N8"/>
    </sheetView>
  </sheetViews>
  <sheetFormatPr defaultColWidth="4.140625" defaultRowHeight="22.5" customHeight="1" x14ac:dyDescent="0.2"/>
  <cols>
    <col min="1" max="1" width="3.140625" style="32" customWidth="1"/>
    <col min="2" max="2" width="5.85546875" style="32" customWidth="1"/>
    <col min="3" max="3" width="36.140625" style="32" customWidth="1"/>
    <col min="4" max="4" width="17.28515625" style="32" customWidth="1"/>
    <col min="5" max="5" width="3.140625" style="32" customWidth="1"/>
    <col min="6" max="6" width="18" style="31" customWidth="1"/>
    <col min="7" max="7" width="23.5703125" style="32" customWidth="1"/>
    <col min="8" max="16384" width="4.140625" style="32"/>
  </cols>
  <sheetData>
    <row r="1" spans="1:7" ht="12.75" customHeight="1" x14ac:dyDescent="0.55000000000000004">
      <c r="B1" s="8"/>
      <c r="C1" s="8"/>
      <c r="D1" s="8"/>
      <c r="E1" s="8"/>
      <c r="F1" s="8"/>
      <c r="G1" s="63"/>
    </row>
    <row r="2" spans="1:7" ht="22.5" customHeight="1" x14ac:dyDescent="0.2">
      <c r="F2" s="71" t="s">
        <v>1</v>
      </c>
    </row>
    <row r="3" spans="1:7" ht="22.5" customHeight="1" x14ac:dyDescent="0.2">
      <c r="A3" s="37" t="s">
        <v>140</v>
      </c>
      <c r="D3" s="69">
        <v>2565</v>
      </c>
      <c r="E3" s="69"/>
      <c r="F3" s="69">
        <v>2564</v>
      </c>
    </row>
    <row r="4" spans="1:7" ht="22.5" customHeight="1" x14ac:dyDescent="0.2">
      <c r="B4" s="32" t="s">
        <v>141</v>
      </c>
      <c r="D4" s="129">
        <v>0</v>
      </c>
      <c r="F4" s="129">
        <v>0</v>
      </c>
    </row>
    <row r="5" spans="1:7" ht="22.5" customHeight="1" x14ac:dyDescent="0.2">
      <c r="B5" s="32" t="s">
        <v>142</v>
      </c>
      <c r="D5" s="31">
        <v>895000</v>
      </c>
      <c r="F5" s="31">
        <v>895000</v>
      </c>
    </row>
    <row r="6" spans="1:7" ht="22.5" customHeight="1" x14ac:dyDescent="0.2">
      <c r="B6" s="32" t="s">
        <v>146</v>
      </c>
      <c r="D6" s="31">
        <v>752301461.85000002</v>
      </c>
      <c r="E6" s="31"/>
      <c r="F6" s="31">
        <v>725634754.09000003</v>
      </c>
    </row>
    <row r="7" spans="1:7" ht="24.75" customHeight="1" thickBot="1" x14ac:dyDescent="0.25">
      <c r="B7" s="48" t="s">
        <v>164</v>
      </c>
      <c r="D7" s="49">
        <f>SUM(D4:D6)</f>
        <v>753196461.85000002</v>
      </c>
      <c r="F7" s="49">
        <f>SUM(F4:F6)</f>
        <v>726529754.09000003</v>
      </c>
    </row>
    <row r="8" spans="1:7" ht="11.25" customHeight="1" thickTop="1" x14ac:dyDescent="0.2">
      <c r="B8" s="48"/>
      <c r="D8" s="70"/>
      <c r="F8" s="70"/>
    </row>
    <row r="9" spans="1:7" ht="22.5" customHeight="1" x14ac:dyDescent="0.2">
      <c r="F9" s="71" t="s">
        <v>1</v>
      </c>
    </row>
    <row r="10" spans="1:7" ht="22.5" customHeight="1" x14ac:dyDescent="0.2">
      <c r="A10" s="37" t="s">
        <v>165</v>
      </c>
      <c r="B10" s="37"/>
      <c r="C10" s="37"/>
      <c r="D10" s="69">
        <v>2565</v>
      </c>
      <c r="E10" s="69"/>
      <c r="F10" s="69">
        <v>2564</v>
      </c>
    </row>
    <row r="11" spans="1:7" ht="22.5" customHeight="1" x14ac:dyDescent="0.2">
      <c r="A11" s="64"/>
      <c r="B11" s="46" t="s">
        <v>185</v>
      </c>
      <c r="C11" s="64"/>
      <c r="D11" s="47">
        <v>396672</v>
      </c>
      <c r="E11" s="43"/>
      <c r="F11" s="47">
        <v>299665</v>
      </c>
    </row>
    <row r="12" spans="1:7" ht="22.5" customHeight="1" x14ac:dyDescent="0.2">
      <c r="A12" s="64"/>
      <c r="B12" s="46" t="s">
        <v>186</v>
      </c>
      <c r="C12" s="64"/>
      <c r="D12" s="47">
        <v>1460473.1</v>
      </c>
      <c r="E12" s="43"/>
      <c r="F12" s="47">
        <v>252694.64</v>
      </c>
    </row>
    <row r="13" spans="1:7" ht="22.5" customHeight="1" x14ac:dyDescent="0.2">
      <c r="A13" s="64"/>
      <c r="B13" s="46" t="s">
        <v>187</v>
      </c>
      <c r="C13" s="64"/>
      <c r="D13" s="47">
        <v>58764839.75</v>
      </c>
      <c r="E13" s="43"/>
      <c r="F13" s="47">
        <v>55062090</v>
      </c>
    </row>
    <row r="14" spans="1:7" ht="22.5" customHeight="1" x14ac:dyDescent="0.2">
      <c r="A14" s="64"/>
      <c r="B14" s="46" t="s">
        <v>128</v>
      </c>
      <c r="C14" s="64"/>
      <c r="D14" s="47">
        <v>723729.02</v>
      </c>
      <c r="E14" s="43"/>
      <c r="F14" s="47">
        <v>665815.4</v>
      </c>
    </row>
    <row r="15" spans="1:7" ht="22.5" customHeight="1" x14ac:dyDescent="0.2">
      <c r="A15" s="64"/>
      <c r="B15" s="46"/>
      <c r="C15" s="64" t="s">
        <v>46</v>
      </c>
      <c r="D15" s="140">
        <f>SUM(D11:D14)</f>
        <v>61345713.870000005</v>
      </c>
      <c r="E15" s="140"/>
      <c r="F15" s="140">
        <f>SUM(F11:F14)</f>
        <v>56280265.039999999</v>
      </c>
    </row>
    <row r="16" spans="1:7" ht="22.5" customHeight="1" x14ac:dyDescent="0.2">
      <c r="A16" s="64"/>
      <c r="B16" s="46" t="s">
        <v>162</v>
      </c>
      <c r="C16" s="64"/>
      <c r="D16" s="47">
        <f>1998.18+38357.94</f>
        <v>40356.120000000003</v>
      </c>
      <c r="E16" s="43"/>
      <c r="F16" s="47">
        <v>73727.039999999994</v>
      </c>
    </row>
    <row r="17" spans="1:6" ht="22.5" customHeight="1" thickBot="1" x14ac:dyDescent="0.25">
      <c r="A17" s="64"/>
      <c r="B17" s="48" t="s">
        <v>166</v>
      </c>
      <c r="C17" s="64"/>
      <c r="D17" s="49">
        <f>+D15+D16</f>
        <v>61386069.990000002</v>
      </c>
      <c r="E17" s="43"/>
      <c r="F17" s="50">
        <f>+F15+F16</f>
        <v>56353992.079999998</v>
      </c>
    </row>
    <row r="18" spans="1:6" ht="22.5" customHeight="1" thickTop="1" x14ac:dyDescent="0.2">
      <c r="A18" s="64"/>
      <c r="B18" s="48"/>
      <c r="C18" s="64"/>
      <c r="D18" s="70"/>
      <c r="E18" s="43"/>
      <c r="F18" s="51"/>
    </row>
    <row r="19" spans="1:6" ht="22.5" customHeight="1" x14ac:dyDescent="0.2">
      <c r="C19" s="42" t="s">
        <v>188</v>
      </c>
      <c r="D19" s="42"/>
      <c r="E19" s="42"/>
      <c r="F19" s="71"/>
    </row>
    <row r="20" spans="1:6" ht="22.5" customHeight="1" x14ac:dyDescent="0.2">
      <c r="A20" s="76"/>
      <c r="B20" s="46"/>
      <c r="C20" s="64" t="s">
        <v>189</v>
      </c>
      <c r="D20" s="119"/>
      <c r="E20" s="43"/>
      <c r="F20" s="59"/>
    </row>
    <row r="21" spans="1:6" ht="22.5" customHeight="1" x14ac:dyDescent="0.2">
      <c r="A21" s="76"/>
      <c r="B21" s="46"/>
      <c r="C21" s="46" t="s">
        <v>185</v>
      </c>
      <c r="D21" s="119">
        <v>396672</v>
      </c>
      <c r="E21" s="43"/>
      <c r="F21" s="129">
        <v>299665</v>
      </c>
    </row>
    <row r="22" spans="1:6" ht="22.5" customHeight="1" x14ac:dyDescent="0.2">
      <c r="A22" s="76"/>
      <c r="B22" s="46"/>
      <c r="C22" s="46" t="s">
        <v>186</v>
      </c>
      <c r="D22" s="119">
        <v>1460473.1</v>
      </c>
      <c r="E22" s="43"/>
      <c r="F22" s="129">
        <v>252694.64</v>
      </c>
    </row>
    <row r="23" spans="1:6" ht="22.5" customHeight="1" thickBot="1" x14ac:dyDescent="0.25">
      <c r="A23" s="76"/>
      <c r="B23" s="46"/>
      <c r="C23" s="131"/>
      <c r="D23" s="141">
        <f>SUM(D21:D22)</f>
        <v>1857145.1</v>
      </c>
      <c r="E23" s="43"/>
      <c r="F23" s="141">
        <f>SUM(F21:F22)</f>
        <v>552359.64</v>
      </c>
    </row>
    <row r="24" spans="1:6" ht="9.75" customHeight="1" thickTop="1" x14ac:dyDescent="0.2">
      <c r="A24" s="76"/>
      <c r="B24" s="46"/>
      <c r="C24" s="131"/>
      <c r="D24" s="119"/>
      <c r="E24" s="43"/>
      <c r="F24" s="129"/>
    </row>
    <row r="25" spans="1:6" ht="22.5" customHeight="1" x14ac:dyDescent="0.2">
      <c r="A25" s="76"/>
      <c r="B25" s="46"/>
      <c r="C25" s="76"/>
      <c r="D25" s="119"/>
      <c r="E25" s="43"/>
      <c r="F25" s="71" t="s">
        <v>1</v>
      </c>
    </row>
    <row r="26" spans="1:6" ht="22.5" customHeight="1" x14ac:dyDescent="0.2">
      <c r="A26" s="285" t="s">
        <v>129</v>
      </c>
      <c r="B26" s="285"/>
      <c r="C26" s="285"/>
      <c r="D26" s="69">
        <v>2565</v>
      </c>
      <c r="E26" s="69"/>
      <c r="F26" s="69">
        <v>2564</v>
      </c>
    </row>
    <row r="27" spans="1:6" ht="22.5" customHeight="1" x14ac:dyDescent="0.2">
      <c r="A27" s="42"/>
      <c r="B27" s="286" t="s">
        <v>281</v>
      </c>
      <c r="C27" s="286"/>
      <c r="D27" s="47">
        <v>300000000</v>
      </c>
      <c r="E27" s="43"/>
      <c r="F27" s="47">
        <v>300000000</v>
      </c>
    </row>
    <row r="28" spans="1:6" ht="22.5" hidden="1" customHeight="1" x14ac:dyDescent="0.2">
      <c r="A28" s="42"/>
      <c r="B28" s="286" t="s">
        <v>120</v>
      </c>
      <c r="C28" s="286"/>
      <c r="D28" s="47"/>
      <c r="E28" s="43"/>
      <c r="F28" s="47">
        <v>0</v>
      </c>
    </row>
    <row r="29" spans="1:6" ht="22.5" hidden="1" customHeight="1" x14ac:dyDescent="0.2">
      <c r="A29" s="42"/>
      <c r="B29" s="286" t="s">
        <v>119</v>
      </c>
      <c r="C29" s="286"/>
      <c r="D29" s="47">
        <v>0</v>
      </c>
      <c r="E29" s="43"/>
      <c r="F29" s="47">
        <v>0</v>
      </c>
    </row>
    <row r="30" spans="1:6" ht="22.5" hidden="1" customHeight="1" x14ac:dyDescent="0.2">
      <c r="A30" s="42"/>
      <c r="B30" s="286" t="s">
        <v>64</v>
      </c>
      <c r="C30" s="286"/>
      <c r="D30" s="47">
        <v>0</v>
      </c>
      <c r="E30" s="43"/>
      <c r="F30" s="47">
        <v>0</v>
      </c>
    </row>
    <row r="31" spans="1:6" ht="22.5" customHeight="1" thickBot="1" x14ac:dyDescent="0.25">
      <c r="A31" s="42"/>
      <c r="B31" s="285" t="s">
        <v>29</v>
      </c>
      <c r="C31" s="285"/>
      <c r="D31" s="44">
        <f>SUM(D27:D30)</f>
        <v>300000000</v>
      </c>
      <c r="E31" s="43"/>
      <c r="F31" s="44">
        <f>SUM(F27:F30)</f>
        <v>300000000</v>
      </c>
    </row>
    <row r="32" spans="1:6" ht="11.25" customHeight="1" thickTop="1" x14ac:dyDescent="0.2">
      <c r="A32" s="35"/>
      <c r="B32" s="284"/>
      <c r="C32" s="284"/>
      <c r="D32" s="36"/>
      <c r="E32" s="37"/>
      <c r="F32" s="45"/>
    </row>
    <row r="33" spans="1:6" ht="22.5" customHeight="1" x14ac:dyDescent="0.2">
      <c r="A33" s="35"/>
      <c r="B33" s="65"/>
      <c r="C33" s="65"/>
      <c r="D33" s="36"/>
      <c r="E33" s="37"/>
      <c r="F33" s="71" t="s">
        <v>1</v>
      </c>
    </row>
    <row r="34" spans="1:6" ht="22.5" customHeight="1" x14ac:dyDescent="0.2">
      <c r="A34" s="285" t="s">
        <v>130</v>
      </c>
      <c r="B34" s="285"/>
      <c r="C34" s="285"/>
      <c r="D34" s="69">
        <v>2565</v>
      </c>
      <c r="E34" s="69"/>
      <c r="F34" s="69">
        <v>2564</v>
      </c>
    </row>
    <row r="35" spans="1:6" ht="22.5" customHeight="1" x14ac:dyDescent="0.2">
      <c r="A35" s="35"/>
      <c r="B35" s="46" t="s">
        <v>197</v>
      </c>
      <c r="C35" s="65"/>
      <c r="D35" s="39">
        <v>2094687.65</v>
      </c>
      <c r="F35" s="39">
        <v>234714.29</v>
      </c>
    </row>
    <row r="36" spans="1:6" ht="22.5" customHeight="1" x14ac:dyDescent="0.2">
      <c r="A36" s="35"/>
      <c r="B36" s="46" t="s">
        <v>63</v>
      </c>
      <c r="C36" s="65"/>
      <c r="D36" s="39">
        <v>9428</v>
      </c>
      <c r="F36" s="39">
        <v>24000</v>
      </c>
    </row>
    <row r="37" spans="1:6" ht="22.5" customHeight="1" thickBot="1" x14ac:dyDescent="0.25">
      <c r="A37" s="35"/>
      <c r="B37" s="285" t="s">
        <v>124</v>
      </c>
      <c r="C37" s="285"/>
      <c r="D37" s="52">
        <f>SUM(D35:D36)</f>
        <v>2104115.65</v>
      </c>
      <c r="E37" s="53"/>
      <c r="F37" s="52">
        <f>SUM(F35:F36)</f>
        <v>258714.29</v>
      </c>
    </row>
    <row r="38" spans="1:6" ht="30.75" customHeight="1" thickTop="1" x14ac:dyDescent="0.2">
      <c r="A38" s="35"/>
      <c r="B38" s="64"/>
      <c r="C38" s="64"/>
      <c r="D38" s="54"/>
      <c r="E38" s="53"/>
    </row>
    <row r="39" spans="1:6" ht="22.5" customHeight="1" x14ac:dyDescent="0.55000000000000004">
      <c r="F39" s="217">
        <v>9</v>
      </c>
    </row>
  </sheetData>
  <mergeCells count="9">
    <mergeCell ref="B32:C32"/>
    <mergeCell ref="A34:C34"/>
    <mergeCell ref="B37:C37"/>
    <mergeCell ref="B31:C31"/>
    <mergeCell ref="A26:C26"/>
    <mergeCell ref="B27:C27"/>
    <mergeCell ref="B28:C28"/>
    <mergeCell ref="B29:C29"/>
    <mergeCell ref="B30:C30"/>
  </mergeCells>
  <printOptions horizontalCentered="1"/>
  <pageMargins left="0.78740157480314965" right="0.27559055118110237" top="0.78740157480314965" bottom="0.47244094488188981" header="0.43307086614173229" footer="0.23622047244094491"/>
  <pageSetup paperSize="9" firstPageNumber="11" fitToWidth="0" fitToHeight="0" orientation="portrait" useFirstPageNumber="1" r:id="rId1"/>
  <headerFooter scaleWithDoc="0" alignWithMargins="0"/>
  <ignoredErrors>
    <ignoredError sqref="D31 F31 D7:F7 D15:F15 D37:F37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1546F-5B83-4566-B8D9-FE386A58F621}">
  <sheetPr>
    <tabColor theme="5" tint="0.59999389629810485"/>
  </sheetPr>
  <dimension ref="A1:J57"/>
  <sheetViews>
    <sheetView zoomScale="120" zoomScaleNormal="120" workbookViewId="0">
      <selection activeCell="D9" sqref="D9"/>
    </sheetView>
  </sheetViews>
  <sheetFormatPr defaultColWidth="4.140625" defaultRowHeight="20.25" customHeight="1" x14ac:dyDescent="0.2"/>
  <cols>
    <col min="1" max="1" width="3.140625" style="32" customWidth="1"/>
    <col min="2" max="2" width="4.42578125" style="32" customWidth="1"/>
    <col min="3" max="3" width="42.7109375" style="32" customWidth="1"/>
    <col min="4" max="4" width="19" style="32" customWidth="1"/>
    <col min="5" max="5" width="3.140625" style="32" customWidth="1"/>
    <col min="6" max="6" width="18.5703125" style="31" customWidth="1"/>
    <col min="7" max="7" width="25.140625" style="32" customWidth="1"/>
    <col min="8" max="8" width="18.7109375" style="33" customWidth="1"/>
    <col min="9" max="9" width="16.7109375" style="33" customWidth="1"/>
    <col min="10" max="10" width="17.85546875" style="31" bestFit="1" customWidth="1"/>
    <col min="11" max="16384" width="4.140625" style="32"/>
  </cols>
  <sheetData>
    <row r="1" spans="1:10" ht="12" customHeight="1" x14ac:dyDescent="0.2">
      <c r="B1" s="121"/>
      <c r="C1" s="121"/>
      <c r="D1" s="121"/>
      <c r="E1" s="121"/>
      <c r="F1" s="121"/>
      <c r="G1" s="93"/>
    </row>
    <row r="2" spans="1:10" ht="20.25" customHeight="1" x14ac:dyDescent="0.2">
      <c r="F2" s="71" t="s">
        <v>1</v>
      </c>
    </row>
    <row r="3" spans="1:10" ht="20.25" customHeight="1" x14ac:dyDescent="0.2">
      <c r="A3" s="285" t="s">
        <v>157</v>
      </c>
      <c r="B3" s="285"/>
      <c r="C3" s="285"/>
      <c r="D3" s="69">
        <v>2565</v>
      </c>
      <c r="E3" s="69"/>
      <c r="F3" s="69">
        <v>2564</v>
      </c>
    </row>
    <row r="4" spans="1:10" ht="15" customHeight="1" x14ac:dyDescent="0.2">
      <c r="A4" s="64"/>
      <c r="B4" s="64"/>
      <c r="C4" s="64"/>
      <c r="D4" s="129"/>
      <c r="F4" s="129"/>
    </row>
    <row r="5" spans="1:10" ht="20.25" customHeight="1" x14ac:dyDescent="0.2">
      <c r="A5" s="42"/>
      <c r="B5" s="32" t="s">
        <v>30</v>
      </c>
      <c r="D5" s="31">
        <f>1211874465.09+272617406.19+19944994.3+64943359.74+10085714.7</f>
        <v>1579465940.02</v>
      </c>
      <c r="F5" s="31">
        <v>1511734481.9400001</v>
      </c>
    </row>
    <row r="6" spans="1:10" ht="20.25" customHeight="1" x14ac:dyDescent="0.2">
      <c r="A6" s="42"/>
      <c r="B6" s="57" t="s">
        <v>31</v>
      </c>
      <c r="C6" s="32" t="s">
        <v>69</v>
      </c>
      <c r="D6" s="31">
        <v>-750882709.17999995</v>
      </c>
      <c r="E6" s="31"/>
      <c r="F6" s="31">
        <v>-694569258.41999996</v>
      </c>
    </row>
    <row r="7" spans="1:10" ht="20.25" customHeight="1" x14ac:dyDescent="0.2">
      <c r="A7" s="42"/>
      <c r="B7" s="285" t="s">
        <v>66</v>
      </c>
      <c r="C7" s="285"/>
      <c r="D7" s="132">
        <f>SUM(D5:D6)</f>
        <v>828583230.84000003</v>
      </c>
      <c r="F7" s="132">
        <f>SUM(F5:F6)</f>
        <v>817165223.5200001</v>
      </c>
    </row>
    <row r="8" spans="1:10" ht="20.25" customHeight="1" x14ac:dyDescent="0.2">
      <c r="A8" s="42"/>
      <c r="B8" s="286" t="s">
        <v>67</v>
      </c>
      <c r="C8" s="286"/>
      <c r="D8" s="119">
        <f>139387288.99+20582947.26+29054726.61+2923728.32+156132.77+187600+15509713.99+3507379.24+616851.4+283637249+133589188.32+122319220.12-75990</f>
        <v>751396036.0200001</v>
      </c>
      <c r="F8" s="119">
        <v>767842521.8499999</v>
      </c>
    </row>
    <row r="9" spans="1:10" ht="20.25" customHeight="1" x14ac:dyDescent="0.2">
      <c r="A9" s="42"/>
      <c r="B9" s="57" t="s">
        <v>31</v>
      </c>
      <c r="C9" s="42" t="s">
        <v>68</v>
      </c>
      <c r="D9" s="31">
        <f>-657825985.51+6332.5</f>
        <v>-657819653.00999999</v>
      </c>
      <c r="F9" s="31">
        <v>-643726685.83000004</v>
      </c>
      <c r="J9" s="126"/>
    </row>
    <row r="10" spans="1:10" ht="20.25" customHeight="1" x14ac:dyDescent="0.2">
      <c r="A10" s="42"/>
      <c r="B10" s="285" t="s">
        <v>70</v>
      </c>
      <c r="C10" s="285"/>
      <c r="D10" s="221">
        <f>SUM(D8:D9)</f>
        <v>93576383.01000011</v>
      </c>
      <c r="E10" s="69"/>
      <c r="F10" s="221">
        <f>SUM(F8:F9)</f>
        <v>124115836.01999986</v>
      </c>
    </row>
    <row r="11" spans="1:10" ht="20.25" customHeight="1" x14ac:dyDescent="0.2">
      <c r="A11" s="40"/>
      <c r="B11" s="285" t="s">
        <v>48</v>
      </c>
      <c r="C11" s="285"/>
      <c r="D11" s="134">
        <f>404041259.79+11569000</f>
        <v>415610259.79000002</v>
      </c>
      <c r="E11" s="43"/>
      <c r="F11" s="134">
        <v>232883811.20000005</v>
      </c>
    </row>
    <row r="12" spans="1:10" ht="20.25" customHeight="1" thickBot="1" x14ac:dyDescent="0.25">
      <c r="A12" s="42"/>
      <c r="B12" s="285" t="s">
        <v>71</v>
      </c>
      <c r="C12" s="285"/>
      <c r="D12" s="133">
        <f>+D7+D10+D11</f>
        <v>1337769873.6400001</v>
      </c>
      <c r="E12" s="43"/>
      <c r="F12" s="133">
        <f>+F7+F10+F11</f>
        <v>1174164870.74</v>
      </c>
    </row>
    <row r="13" spans="1:10" ht="20.25" customHeight="1" thickTop="1" x14ac:dyDescent="0.2">
      <c r="A13" s="64"/>
      <c r="B13" s="48"/>
      <c r="C13" s="64"/>
      <c r="D13" s="70"/>
      <c r="E13" s="43"/>
      <c r="F13" s="51"/>
    </row>
    <row r="14" spans="1:10" ht="20.25" customHeight="1" x14ac:dyDescent="0.2">
      <c r="A14" s="286"/>
      <c r="B14" s="286"/>
      <c r="C14" s="286"/>
      <c r="D14" s="42"/>
      <c r="E14" s="43"/>
      <c r="F14" s="71" t="s">
        <v>1</v>
      </c>
    </row>
    <row r="15" spans="1:10" ht="20.25" customHeight="1" x14ac:dyDescent="0.2">
      <c r="A15" s="285" t="s">
        <v>158</v>
      </c>
      <c r="B15" s="285"/>
      <c r="C15" s="285"/>
      <c r="D15" s="69">
        <v>2565</v>
      </c>
      <c r="E15" s="69"/>
      <c r="F15" s="69">
        <v>2564</v>
      </c>
    </row>
    <row r="16" spans="1:10" ht="13.5" customHeight="1" x14ac:dyDescent="0.2">
      <c r="A16" s="64"/>
      <c r="B16" s="64"/>
      <c r="C16" s="64"/>
      <c r="D16" s="119"/>
      <c r="E16" s="43"/>
      <c r="F16" s="119"/>
    </row>
    <row r="17" spans="1:10" ht="20.25" customHeight="1" x14ac:dyDescent="0.2">
      <c r="A17" s="42"/>
      <c r="B17" s="286" t="s">
        <v>32</v>
      </c>
      <c r="C17" s="286"/>
      <c r="D17" s="119">
        <v>59732250.060000002</v>
      </c>
      <c r="E17" s="43"/>
      <c r="F17" s="119">
        <v>59586216.060000002</v>
      </c>
    </row>
    <row r="18" spans="1:10" ht="20.25" customHeight="1" x14ac:dyDescent="0.2">
      <c r="A18" s="42"/>
      <c r="B18" s="57" t="s">
        <v>31</v>
      </c>
      <c r="C18" s="42" t="s">
        <v>72</v>
      </c>
      <c r="D18" s="119">
        <v>-55319007.640000001</v>
      </c>
      <c r="E18" s="43"/>
      <c r="F18" s="119">
        <v>-46135376.619999997</v>
      </c>
    </row>
    <row r="19" spans="1:10" ht="20.25" customHeight="1" thickBot="1" x14ac:dyDescent="0.25">
      <c r="A19" s="42"/>
      <c r="B19" s="285" t="s">
        <v>33</v>
      </c>
      <c r="C19" s="285"/>
      <c r="D19" s="133">
        <f>SUM(D17:D18)</f>
        <v>4413242.4200000018</v>
      </c>
      <c r="E19" s="43"/>
      <c r="F19" s="133">
        <f>SUM(F17:F18)</f>
        <v>13450839.440000005</v>
      </c>
    </row>
    <row r="20" spans="1:10" ht="15.75" customHeight="1" thickTop="1" x14ac:dyDescent="0.2">
      <c r="A20" s="42"/>
      <c r="B20" s="64"/>
      <c r="C20" s="64"/>
      <c r="D20" s="134"/>
      <c r="E20" s="134"/>
      <c r="F20" s="134"/>
    </row>
    <row r="21" spans="1:10" ht="20.25" customHeight="1" x14ac:dyDescent="0.2">
      <c r="A21" s="286"/>
      <c r="B21" s="286"/>
      <c r="C21" s="286"/>
      <c r="D21" s="42"/>
      <c r="E21" s="43"/>
      <c r="F21" s="71" t="s">
        <v>1</v>
      </c>
    </row>
    <row r="22" spans="1:10" ht="20.25" customHeight="1" x14ac:dyDescent="0.2">
      <c r="A22" s="285" t="s">
        <v>190</v>
      </c>
      <c r="B22" s="285"/>
      <c r="C22" s="285"/>
      <c r="D22" s="69">
        <v>2565</v>
      </c>
      <c r="E22" s="69"/>
      <c r="F22" s="69">
        <v>2564</v>
      </c>
    </row>
    <row r="23" spans="1:10" ht="20.25" customHeight="1" x14ac:dyDescent="0.2">
      <c r="A23" s="64"/>
      <c r="B23" s="64"/>
      <c r="C23" s="64"/>
      <c r="D23" s="119"/>
      <c r="E23" s="43"/>
      <c r="F23" s="119"/>
    </row>
    <row r="24" spans="1:10" ht="20.25" customHeight="1" x14ac:dyDescent="0.2">
      <c r="A24" s="42"/>
      <c r="B24" s="286" t="s">
        <v>282</v>
      </c>
      <c r="C24" s="286"/>
      <c r="D24" s="119">
        <v>1111212.67</v>
      </c>
      <c r="E24" s="43"/>
      <c r="F24" s="119">
        <v>1125991.21</v>
      </c>
    </row>
    <row r="25" spans="1:10" ht="22.5" customHeight="1" x14ac:dyDescent="0.2">
      <c r="A25" s="42"/>
      <c r="B25" s="286" t="s">
        <v>283</v>
      </c>
      <c r="C25" s="286"/>
      <c r="D25" s="119">
        <v>162945</v>
      </c>
      <c r="E25" s="43"/>
      <c r="F25" s="119">
        <v>162945</v>
      </c>
    </row>
    <row r="26" spans="1:10" ht="20.25" customHeight="1" x14ac:dyDescent="0.2">
      <c r="A26" s="42"/>
      <c r="B26" s="286" t="s">
        <v>284</v>
      </c>
      <c r="C26" s="286"/>
      <c r="D26" s="119">
        <v>293238879</v>
      </c>
      <c r="E26" s="43"/>
      <c r="F26" s="119">
        <v>264105720</v>
      </c>
    </row>
    <row r="27" spans="1:10" ht="20.25" customHeight="1" thickBot="1" x14ac:dyDescent="0.25">
      <c r="A27" s="42"/>
      <c r="B27" s="285" t="s">
        <v>191</v>
      </c>
      <c r="C27" s="285"/>
      <c r="D27" s="133">
        <f>SUM(D24:D26)</f>
        <v>294513036.67000002</v>
      </c>
      <c r="E27" s="43"/>
      <c r="F27" s="133">
        <f>SUM(F24:F26)</f>
        <v>265394656.21000001</v>
      </c>
    </row>
    <row r="28" spans="1:10" ht="13.5" customHeight="1" thickTop="1" x14ac:dyDescent="0.2">
      <c r="A28" s="42"/>
      <c r="B28" s="64"/>
      <c r="C28" s="64"/>
      <c r="D28" s="134"/>
      <c r="E28" s="134"/>
      <c r="F28" s="134"/>
    </row>
    <row r="29" spans="1:10" ht="20.25" customHeight="1" x14ac:dyDescent="0.2">
      <c r="A29" s="42"/>
      <c r="B29" s="64"/>
      <c r="C29" s="64"/>
      <c r="D29" s="134"/>
      <c r="E29" s="134"/>
      <c r="F29" s="71" t="s">
        <v>1</v>
      </c>
    </row>
    <row r="30" spans="1:10" ht="23.25" customHeight="1" x14ac:dyDescent="0.2">
      <c r="A30" s="37" t="s">
        <v>192</v>
      </c>
      <c r="D30" s="69">
        <v>2565</v>
      </c>
      <c r="F30" s="69">
        <v>2564</v>
      </c>
      <c r="H30" s="32"/>
      <c r="I30" s="69"/>
      <c r="J30" s="32"/>
    </row>
    <row r="31" spans="1:10" ht="20.25" customHeight="1" x14ac:dyDescent="0.2">
      <c r="A31" s="37"/>
      <c r="B31" s="32" t="s">
        <v>12</v>
      </c>
      <c r="D31" s="31">
        <v>17093.09</v>
      </c>
      <c r="F31" s="31">
        <v>35226.54</v>
      </c>
      <c r="H31" s="32"/>
      <c r="I31" s="32"/>
      <c r="J31" s="32"/>
    </row>
    <row r="32" spans="1:10" ht="20.25" customHeight="1" x14ac:dyDescent="0.2">
      <c r="A32" s="37"/>
      <c r="B32" s="32" t="s">
        <v>275</v>
      </c>
      <c r="D32" s="31">
        <v>57314448.329999998</v>
      </c>
      <c r="F32" s="31">
        <v>68743872.799999997</v>
      </c>
      <c r="H32" s="32"/>
      <c r="I32" s="32"/>
      <c r="J32" s="32"/>
    </row>
    <row r="33" spans="2:10" ht="20.25" customHeight="1" thickBot="1" x14ac:dyDescent="0.25">
      <c r="B33" s="37" t="s">
        <v>169</v>
      </c>
      <c r="D33" s="49">
        <f>SUM(D31:D32)</f>
        <v>57331541.420000002</v>
      </c>
      <c r="F33" s="49">
        <f>SUM(F31:F32)</f>
        <v>68779099.340000004</v>
      </c>
      <c r="H33" s="32"/>
      <c r="I33" s="32"/>
      <c r="J33" s="32"/>
    </row>
    <row r="34" spans="2:10" ht="20.25" customHeight="1" thickTop="1" x14ac:dyDescent="0.2">
      <c r="H34" s="70"/>
      <c r="I34" s="32"/>
      <c r="J34" s="70"/>
    </row>
    <row r="35" spans="2:10" s="81" customFormat="1" ht="20.25" customHeight="1" x14ac:dyDescent="0.2">
      <c r="F35" s="238" t="s">
        <v>276</v>
      </c>
      <c r="H35" s="237"/>
      <c r="J35" s="237"/>
    </row>
    <row r="36" spans="2:10" s="81" customFormat="1" ht="20.25" customHeight="1" x14ac:dyDescent="0.2">
      <c r="B36" s="240" t="s">
        <v>313</v>
      </c>
      <c r="H36" s="237"/>
      <c r="J36" s="237"/>
    </row>
    <row r="37" spans="2:10" s="81" customFormat="1" ht="20.25" customHeight="1" x14ac:dyDescent="0.2">
      <c r="B37" s="240" t="s">
        <v>314</v>
      </c>
      <c r="H37" s="237"/>
      <c r="J37" s="237"/>
    </row>
    <row r="38" spans="2:10" s="81" customFormat="1" ht="20.25" customHeight="1" x14ac:dyDescent="0.2">
      <c r="F38" s="239"/>
      <c r="H38" s="237"/>
      <c r="J38" s="237"/>
    </row>
    <row r="39" spans="2:10" ht="20.25" customHeight="1" x14ac:dyDescent="0.2">
      <c r="F39" s="118">
        <v>10</v>
      </c>
      <c r="H39" s="31"/>
      <c r="I39" s="32"/>
      <c r="J39" s="32"/>
    </row>
    <row r="40" spans="2:10" ht="20.25" customHeight="1" x14ac:dyDescent="0.2">
      <c r="H40" s="31"/>
      <c r="I40" s="32"/>
      <c r="J40" s="32"/>
    </row>
    <row r="41" spans="2:10" ht="20.25" customHeight="1" x14ac:dyDescent="0.2">
      <c r="F41" s="71"/>
      <c r="H41" s="31"/>
      <c r="I41" s="32"/>
      <c r="J41" s="32"/>
    </row>
    <row r="42" spans="2:10" ht="20.25" customHeight="1" x14ac:dyDescent="0.2">
      <c r="F42" s="71"/>
      <c r="H42" s="31"/>
      <c r="I42" s="32"/>
      <c r="J42" s="32"/>
    </row>
    <row r="57" spans="8:9" ht="20.25" customHeight="1" x14ac:dyDescent="0.2">
      <c r="H57" s="31"/>
      <c r="I57" s="32"/>
    </row>
  </sheetData>
  <mergeCells count="16">
    <mergeCell ref="B24:C24"/>
    <mergeCell ref="B27:C27"/>
    <mergeCell ref="B25:C25"/>
    <mergeCell ref="B26:C26"/>
    <mergeCell ref="A21:C21"/>
    <mergeCell ref="A22:C22"/>
    <mergeCell ref="A14:C14"/>
    <mergeCell ref="B12:C12"/>
    <mergeCell ref="B19:C19"/>
    <mergeCell ref="B17:C17"/>
    <mergeCell ref="A15:C15"/>
    <mergeCell ref="A3:C3"/>
    <mergeCell ref="B7:C7"/>
    <mergeCell ref="B8:C8"/>
    <mergeCell ref="B10:C10"/>
    <mergeCell ref="B11:C11"/>
  </mergeCells>
  <printOptions horizontalCentered="1"/>
  <pageMargins left="0.86614173228346458" right="0.39370078740157483" top="0.78740157480314965" bottom="0.47244094488188981" header="0.43307086614173229" footer="0.23622047244094491"/>
  <pageSetup paperSize="9" firstPageNumber="11" fitToWidth="0" fitToHeight="0" orientation="portrait" useFirstPageNumber="1" r:id="rId1"/>
  <headerFooter scaleWithDoc="0" alignWithMargins="0"/>
  <ignoredErrors>
    <ignoredError sqref="D33:F33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N64"/>
  <sheetViews>
    <sheetView topLeftCell="A37" zoomScale="120" zoomScaleNormal="120" workbookViewId="0">
      <selection activeCell="H27" sqref="H27"/>
    </sheetView>
  </sheetViews>
  <sheetFormatPr defaultColWidth="4.140625" defaultRowHeight="22.5" customHeight="1" x14ac:dyDescent="0.2"/>
  <cols>
    <col min="1" max="1" width="3.140625" style="32" customWidth="1"/>
    <col min="2" max="2" width="3.7109375" style="32" customWidth="1"/>
    <col min="3" max="3" width="48" style="32" customWidth="1"/>
    <col min="4" max="4" width="16.7109375" style="32" customWidth="1"/>
    <col min="5" max="5" width="3.140625" style="32" customWidth="1"/>
    <col min="6" max="6" width="16.5703125" style="31" customWidth="1"/>
    <col min="7" max="7" width="16.140625" style="32" customWidth="1"/>
    <col min="8" max="8" width="12.140625" style="32" bestFit="1" customWidth="1"/>
    <col min="9" max="16384" width="4.140625" style="32"/>
  </cols>
  <sheetData>
    <row r="1" spans="1:10" ht="18.95" customHeight="1" x14ac:dyDescent="0.2"/>
    <row r="2" spans="1:10" ht="18.95" customHeight="1" x14ac:dyDescent="0.2">
      <c r="F2" s="71" t="s">
        <v>1</v>
      </c>
      <c r="H2" s="31"/>
    </row>
    <row r="3" spans="1:10" ht="18.95" customHeight="1" x14ac:dyDescent="0.2">
      <c r="A3" s="37" t="s">
        <v>193</v>
      </c>
      <c r="D3" s="69">
        <v>2565</v>
      </c>
      <c r="F3" s="69">
        <v>2564</v>
      </c>
      <c r="I3" s="69"/>
    </row>
    <row r="4" spans="1:10" ht="18.95" customHeight="1" x14ac:dyDescent="0.2">
      <c r="A4" s="65"/>
      <c r="B4" s="46" t="s">
        <v>73</v>
      </c>
      <c r="C4" s="65"/>
      <c r="D4" s="55">
        <v>8539537.5099999998</v>
      </c>
      <c r="F4" s="55">
        <v>7510446.3200000003</v>
      </c>
      <c r="I4" s="65"/>
    </row>
    <row r="5" spans="1:10" ht="18.95" customHeight="1" x14ac:dyDescent="0.2">
      <c r="A5" s="65"/>
      <c r="B5" s="46" t="s">
        <v>74</v>
      </c>
      <c r="C5" s="65"/>
      <c r="D5" s="55">
        <v>3879401.52</v>
      </c>
      <c r="F5" s="55">
        <v>2464860.66</v>
      </c>
      <c r="I5" s="65"/>
    </row>
    <row r="6" spans="1:10" ht="18.95" customHeight="1" x14ac:dyDescent="0.2">
      <c r="A6" s="65"/>
      <c r="B6" s="46" t="s">
        <v>11</v>
      </c>
      <c r="C6" s="65"/>
      <c r="D6" s="55">
        <v>10920506.189999999</v>
      </c>
      <c r="F6" s="55">
        <v>11082565.83</v>
      </c>
      <c r="H6" s="79"/>
      <c r="I6" s="65"/>
    </row>
    <row r="7" spans="1:10" ht="18.95" customHeight="1" x14ac:dyDescent="0.2">
      <c r="A7" s="65"/>
      <c r="B7" s="46" t="s">
        <v>171</v>
      </c>
      <c r="C7" s="65"/>
      <c r="D7" s="55">
        <v>3745104.11</v>
      </c>
      <c r="F7" s="55">
        <v>3649252.88</v>
      </c>
      <c r="I7" s="65"/>
    </row>
    <row r="8" spans="1:10" ht="18.95" customHeight="1" thickBot="1" x14ac:dyDescent="0.25">
      <c r="A8" s="65"/>
      <c r="B8" s="48" t="s">
        <v>159</v>
      </c>
      <c r="C8" s="65"/>
      <c r="D8" s="49">
        <f>SUM(D4:D7)</f>
        <v>27084549.329999998</v>
      </c>
      <c r="F8" s="49">
        <f>SUM(F4:F7)</f>
        <v>24707125.690000001</v>
      </c>
      <c r="I8" s="65"/>
    </row>
    <row r="9" spans="1:10" ht="18.95" customHeight="1" thickTop="1" x14ac:dyDescent="0.2">
      <c r="F9" s="32"/>
      <c r="H9" s="31"/>
      <c r="J9" s="31"/>
    </row>
    <row r="10" spans="1:10" ht="18.95" customHeight="1" x14ac:dyDescent="0.2">
      <c r="D10" s="135"/>
      <c r="E10" s="65"/>
      <c r="F10" s="71" t="s">
        <v>1</v>
      </c>
    </row>
    <row r="11" spans="1:10" ht="18.95" customHeight="1" x14ac:dyDescent="0.2">
      <c r="A11" s="37" t="s">
        <v>194</v>
      </c>
      <c r="D11" s="69">
        <v>2565</v>
      </c>
      <c r="E11" s="69"/>
      <c r="F11" s="69">
        <v>2564</v>
      </c>
    </row>
    <row r="12" spans="1:10" ht="18.95" customHeight="1" x14ac:dyDescent="0.2">
      <c r="B12" s="46" t="s">
        <v>278</v>
      </c>
      <c r="D12" s="31">
        <v>6493191.5499999998</v>
      </c>
      <c r="F12" s="31">
        <v>5637803.8200000003</v>
      </c>
      <c r="H12" s="33"/>
      <c r="I12" s="33"/>
      <c r="J12" s="31"/>
    </row>
    <row r="13" spans="1:10" ht="18.95" customHeight="1" x14ac:dyDescent="0.2">
      <c r="B13" s="46" t="s">
        <v>279</v>
      </c>
      <c r="D13" s="31">
        <v>69058.16</v>
      </c>
      <c r="F13" s="31">
        <v>132507.4</v>
      </c>
      <c r="H13" s="33"/>
      <c r="I13" s="33"/>
      <c r="J13" s="31"/>
    </row>
    <row r="14" spans="1:10" ht="18.95" customHeight="1" x14ac:dyDescent="0.2">
      <c r="B14" s="46" t="s">
        <v>280</v>
      </c>
      <c r="D14" s="31">
        <v>252968.73</v>
      </c>
      <c r="F14" s="31">
        <v>929447.86</v>
      </c>
      <c r="H14" s="33"/>
      <c r="I14" s="33"/>
      <c r="J14" s="31"/>
    </row>
    <row r="15" spans="1:10" ht="18.95" customHeight="1" thickBot="1" x14ac:dyDescent="0.25">
      <c r="B15" s="37" t="s">
        <v>59</v>
      </c>
      <c r="D15" s="52">
        <f>SUM(D12:D14)</f>
        <v>6815218.4400000004</v>
      </c>
      <c r="F15" s="52">
        <f>SUM(F12:F14)</f>
        <v>6699759.080000001</v>
      </c>
      <c r="H15" s="33"/>
      <c r="I15" s="33"/>
      <c r="J15" s="31"/>
    </row>
    <row r="16" spans="1:10" ht="18.95" customHeight="1" thickTop="1" x14ac:dyDescent="0.2">
      <c r="A16" s="40"/>
      <c r="B16" s="40"/>
      <c r="C16" s="40"/>
      <c r="D16" s="40"/>
      <c r="E16" s="40"/>
      <c r="F16" s="61"/>
      <c r="G16" s="62"/>
    </row>
    <row r="17" spans="1:7" ht="18.95" customHeight="1" x14ac:dyDescent="0.2">
      <c r="A17" s="40"/>
      <c r="B17" s="40"/>
      <c r="C17" s="40"/>
      <c r="D17" s="40"/>
      <c r="E17" s="40"/>
      <c r="F17" s="71" t="s">
        <v>1</v>
      </c>
      <c r="G17" s="62"/>
    </row>
    <row r="18" spans="1:7" ht="18.95" customHeight="1" x14ac:dyDescent="0.2">
      <c r="A18" s="37" t="s">
        <v>195</v>
      </c>
      <c r="B18" s="40"/>
      <c r="C18" s="40"/>
      <c r="D18" s="69">
        <v>2565</v>
      </c>
      <c r="E18" s="69"/>
      <c r="F18" s="69">
        <v>2564</v>
      </c>
      <c r="G18" s="62"/>
    </row>
    <row r="19" spans="1:7" ht="18.95" customHeight="1" x14ac:dyDescent="0.2">
      <c r="A19" s="37"/>
      <c r="B19" s="32" t="s">
        <v>274</v>
      </c>
      <c r="C19" s="40"/>
      <c r="D19" s="112">
        <v>38357.94</v>
      </c>
      <c r="E19" s="40"/>
      <c r="F19" s="112">
        <v>73727.039999999994</v>
      </c>
      <c r="G19" s="62"/>
    </row>
    <row r="20" spans="1:7" ht="18.95" customHeight="1" thickBot="1" x14ac:dyDescent="0.25">
      <c r="A20" s="37"/>
      <c r="B20" s="37" t="s">
        <v>168</v>
      </c>
      <c r="C20" s="40"/>
      <c r="D20" s="111">
        <f>SUM(D19)</f>
        <v>38357.94</v>
      </c>
      <c r="E20" s="40"/>
      <c r="F20" s="111">
        <f>SUM(F19)</f>
        <v>73727.039999999994</v>
      </c>
      <c r="G20" s="62"/>
    </row>
    <row r="21" spans="1:7" ht="18.95" customHeight="1" thickTop="1" x14ac:dyDescent="0.2">
      <c r="A21" s="37"/>
      <c r="B21" s="40"/>
      <c r="C21" s="40"/>
      <c r="D21" s="110"/>
      <c r="E21" s="40"/>
      <c r="F21" s="114"/>
      <c r="G21" s="62"/>
    </row>
    <row r="22" spans="1:7" ht="18.95" customHeight="1" x14ac:dyDescent="0.2">
      <c r="C22" s="77" t="s">
        <v>331</v>
      </c>
      <c r="D22" s="112"/>
      <c r="E22" s="42"/>
      <c r="F22" s="42"/>
      <c r="G22" s="62"/>
    </row>
    <row r="23" spans="1:7" ht="18.95" customHeight="1" x14ac:dyDescent="0.2">
      <c r="B23" s="32" t="s">
        <v>339</v>
      </c>
      <c r="C23" s="42"/>
      <c r="D23" s="112"/>
      <c r="E23" s="42"/>
      <c r="F23" s="42"/>
      <c r="G23" s="62"/>
    </row>
    <row r="24" spans="1:7" ht="18.95" customHeight="1" x14ac:dyDescent="0.2">
      <c r="B24" s="32" t="s">
        <v>332</v>
      </c>
      <c r="C24" s="113"/>
      <c r="D24" s="40"/>
      <c r="E24" s="40"/>
      <c r="F24" s="61"/>
      <c r="G24" s="62"/>
    </row>
    <row r="25" spans="1:7" ht="18.95" customHeight="1" x14ac:dyDescent="0.2">
      <c r="A25" s="40"/>
      <c r="B25" s="40"/>
      <c r="C25" s="40"/>
      <c r="D25" s="40"/>
      <c r="E25" s="40"/>
      <c r="F25" s="71"/>
      <c r="G25" s="62"/>
    </row>
    <row r="26" spans="1:7" ht="18.95" customHeight="1" x14ac:dyDescent="0.2">
      <c r="D26" s="135"/>
      <c r="E26" s="65"/>
      <c r="F26" s="71" t="s">
        <v>1</v>
      </c>
    </row>
    <row r="27" spans="1:7" ht="18.95" customHeight="1" x14ac:dyDescent="0.2">
      <c r="A27" s="37" t="s">
        <v>271</v>
      </c>
      <c r="D27" s="69">
        <v>2565</v>
      </c>
      <c r="E27" s="69"/>
      <c r="F27" s="69">
        <v>2564</v>
      </c>
    </row>
    <row r="28" spans="1:7" ht="18.95" customHeight="1" x14ac:dyDescent="0.2">
      <c r="B28" s="46" t="s">
        <v>153</v>
      </c>
      <c r="D28" s="31">
        <v>437202</v>
      </c>
      <c r="F28" s="31">
        <v>531203</v>
      </c>
    </row>
    <row r="29" spans="1:7" ht="18.95" customHeight="1" x14ac:dyDescent="0.2">
      <c r="B29" s="46" t="s">
        <v>272</v>
      </c>
      <c r="D29" s="31">
        <v>2797162</v>
      </c>
      <c r="F29" s="31">
        <v>0</v>
      </c>
    </row>
    <row r="30" spans="1:7" ht="18.95" customHeight="1" thickBot="1" x14ac:dyDescent="0.25">
      <c r="B30" s="37" t="s">
        <v>273</v>
      </c>
      <c r="D30" s="52">
        <f>SUM(D28:D29)</f>
        <v>3234364</v>
      </c>
      <c r="F30" s="52">
        <f>SUM(F28:F29)</f>
        <v>531203</v>
      </c>
    </row>
    <row r="31" spans="1:7" ht="18.95" customHeight="1" thickTop="1" x14ac:dyDescent="0.2"/>
    <row r="32" spans="1:7" ht="18.95" customHeight="1" x14ac:dyDescent="0.2">
      <c r="A32" s="37" t="s">
        <v>260</v>
      </c>
      <c r="B32" s="40"/>
      <c r="C32" s="40"/>
      <c r="D32" s="69">
        <v>2565</v>
      </c>
      <c r="E32" s="69"/>
      <c r="F32" s="69">
        <v>2564</v>
      </c>
      <c r="G32" s="62"/>
    </row>
    <row r="33" spans="1:14" ht="18.95" customHeight="1" x14ac:dyDescent="0.2">
      <c r="A33" s="37"/>
      <c r="B33" s="32" t="s">
        <v>274</v>
      </c>
      <c r="C33" s="40"/>
      <c r="D33" s="59">
        <v>1111212.67</v>
      </c>
      <c r="E33" s="69"/>
      <c r="F33" s="59">
        <v>1125991.21</v>
      </c>
      <c r="G33" s="142"/>
    </row>
    <row r="34" spans="1:14" ht="18.95" customHeight="1" x14ac:dyDescent="0.2">
      <c r="A34" s="37"/>
      <c r="B34" s="32" t="s">
        <v>181</v>
      </c>
      <c r="C34" s="40"/>
      <c r="D34" s="112">
        <v>38462224.920000002</v>
      </c>
      <c r="E34" s="40"/>
      <c r="F34" s="112">
        <v>30979754.190000001</v>
      </c>
      <c r="G34" s="62"/>
    </row>
    <row r="35" spans="1:14" ht="18.95" customHeight="1" thickBot="1" x14ac:dyDescent="0.25">
      <c r="A35" s="37"/>
      <c r="B35" s="37" t="s">
        <v>168</v>
      </c>
      <c r="C35" s="40"/>
      <c r="D35" s="111">
        <f>SUM(D33:D34)</f>
        <v>39573437.590000004</v>
      </c>
      <c r="E35" s="40"/>
      <c r="F35" s="111">
        <f>SUM(F33:F34)</f>
        <v>32105745.400000002</v>
      </c>
      <c r="G35" s="62"/>
    </row>
    <row r="36" spans="1:14" ht="18.95" customHeight="1" thickTop="1" x14ac:dyDescent="0.2">
      <c r="A36" s="37"/>
      <c r="B36" s="37"/>
      <c r="C36" s="40"/>
      <c r="D36" s="110"/>
      <c r="E36" s="40"/>
      <c r="F36" s="110"/>
      <c r="G36" s="62"/>
    </row>
    <row r="37" spans="1:14" s="223" customFormat="1" ht="18.95" customHeight="1" x14ac:dyDescent="0.2">
      <c r="A37" s="222"/>
      <c r="B37" s="222"/>
      <c r="D37" s="224"/>
      <c r="E37" s="225"/>
      <c r="F37" s="241" t="s">
        <v>312</v>
      </c>
      <c r="G37" s="225"/>
      <c r="H37" s="226"/>
    </row>
    <row r="38" spans="1:14" s="223" customFormat="1" ht="18.95" customHeight="1" x14ac:dyDescent="0.2">
      <c r="A38" s="222"/>
      <c r="B38" s="242" t="s">
        <v>333</v>
      </c>
      <c r="D38" s="224"/>
      <c r="E38" s="225"/>
      <c r="G38" s="225"/>
      <c r="H38" s="226"/>
    </row>
    <row r="39" spans="1:14" s="223" customFormat="1" ht="18.95" customHeight="1" x14ac:dyDescent="0.2">
      <c r="B39" s="223" t="s">
        <v>334</v>
      </c>
      <c r="C39" s="222"/>
      <c r="D39" s="224"/>
      <c r="E39" s="225"/>
      <c r="F39" s="224"/>
      <c r="G39" s="225"/>
      <c r="H39" s="227"/>
      <c r="I39" s="222"/>
      <c r="J39" s="224"/>
      <c r="K39" s="225"/>
      <c r="L39" s="224"/>
      <c r="M39" s="225"/>
      <c r="N39" s="226"/>
    </row>
    <row r="40" spans="1:14" s="223" customFormat="1" ht="18.95" customHeight="1" x14ac:dyDescent="0.2">
      <c r="B40" s="223" t="s">
        <v>315</v>
      </c>
      <c r="C40" s="222"/>
      <c r="D40" s="224"/>
      <c r="E40" s="228"/>
      <c r="F40" s="224"/>
      <c r="G40" s="228"/>
      <c r="H40" s="227"/>
      <c r="I40" s="222"/>
      <c r="J40" s="224"/>
      <c r="K40" s="228"/>
      <c r="L40" s="224"/>
      <c r="M40" s="228"/>
      <c r="N40" s="226"/>
    </row>
    <row r="41" spans="1:14" s="223" customFormat="1" ht="18.95" customHeight="1" x14ac:dyDescent="0.2">
      <c r="B41" s="223" t="s">
        <v>316</v>
      </c>
      <c r="D41" s="229"/>
      <c r="E41" s="230"/>
      <c r="F41" s="229"/>
      <c r="G41" s="230"/>
      <c r="H41" s="227"/>
      <c r="J41" s="229"/>
      <c r="K41" s="230"/>
      <c r="L41" s="229"/>
      <c r="M41" s="230"/>
      <c r="N41" s="226"/>
    </row>
    <row r="42" spans="1:14" s="223" customFormat="1" ht="18.95" customHeight="1" x14ac:dyDescent="0.2">
      <c r="B42" s="223" t="s">
        <v>317</v>
      </c>
      <c r="D42" s="229"/>
      <c r="J42" s="229"/>
      <c r="N42" s="226"/>
    </row>
    <row r="43" spans="1:14" ht="18.95" customHeight="1" x14ac:dyDescent="0.55000000000000004">
      <c r="F43" s="231">
        <v>11</v>
      </c>
    </row>
    <row r="44" spans="1:14" ht="18.95" customHeight="1" x14ac:dyDescent="0.2">
      <c r="F44" s="32"/>
    </row>
    <row r="45" spans="1:14" ht="18.95" customHeight="1" x14ac:dyDescent="0.2"/>
    <row r="46" spans="1:14" ht="19.5" customHeight="1" x14ac:dyDescent="0.2">
      <c r="A46" s="66"/>
      <c r="B46" s="66"/>
      <c r="C46" s="66"/>
      <c r="D46" s="66"/>
      <c r="E46" s="66"/>
      <c r="F46" s="71"/>
      <c r="G46" s="66"/>
    </row>
    <row r="47" spans="1:14" ht="22.5" customHeight="1" x14ac:dyDescent="0.2">
      <c r="F47" s="32"/>
    </row>
    <row r="49" spans="1:11" ht="22.5" customHeight="1" x14ac:dyDescent="0.55000000000000004">
      <c r="G49" s="8"/>
      <c r="H49" s="8"/>
      <c r="I49" s="8"/>
      <c r="J49" s="8"/>
      <c r="K49" s="8"/>
    </row>
    <row r="64" spans="1:11" s="31" customFormat="1" ht="22.5" customHeight="1" x14ac:dyDescent="0.2">
      <c r="A64" s="32"/>
      <c r="B64" s="32"/>
      <c r="C64" s="32"/>
      <c r="D64" s="32"/>
      <c r="E64" s="32"/>
      <c r="G64" s="32"/>
    </row>
  </sheetData>
  <printOptions horizontalCentered="1"/>
  <pageMargins left="0.70866141732283472" right="0.39370078740157483" top="0.78740157480314965" bottom="0.47244094488188981" header="0.43307086614173229" footer="0.23622047244094491"/>
  <pageSetup paperSize="9" scale="95" firstPageNumber="11" fitToWidth="0" fitToHeight="0" orientation="portrait" useFirstPageNumber="1" r:id="rId1"/>
  <headerFooter scaleWithDoc="0" alignWithMargins="0"/>
  <ignoredErrors>
    <ignoredError sqref="D30:F30 D8:F8 D15:F15 D35:F35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 tint="0.34998626667073579"/>
  </sheetPr>
  <dimension ref="A1:I123"/>
  <sheetViews>
    <sheetView topLeftCell="A37" zoomScale="120" zoomScaleNormal="120" workbookViewId="0">
      <selection activeCell="D10" sqref="D10"/>
    </sheetView>
  </sheetViews>
  <sheetFormatPr defaultColWidth="4.140625" defaultRowHeight="19.5" customHeight="1" x14ac:dyDescent="0.2"/>
  <cols>
    <col min="1" max="1" width="3.140625" style="81" customWidth="1"/>
    <col min="2" max="2" width="5" style="81" customWidth="1"/>
    <col min="3" max="3" width="45.42578125" style="81" customWidth="1"/>
    <col min="4" max="4" width="18.7109375" style="81" customWidth="1"/>
    <col min="5" max="5" width="3.140625" style="81" customWidth="1"/>
    <col min="6" max="6" width="18.42578125" style="237" customWidth="1"/>
    <col min="7" max="7" width="2" style="81" customWidth="1"/>
    <col min="8" max="8" width="17.85546875" style="237" bestFit="1" customWidth="1"/>
    <col min="9" max="16384" width="4.140625" style="81"/>
  </cols>
  <sheetData>
    <row r="1" spans="1:8" ht="18.95" customHeight="1" x14ac:dyDescent="0.55000000000000004">
      <c r="A1" s="247"/>
      <c r="B1" s="247"/>
      <c r="C1" s="247"/>
      <c r="D1" s="247"/>
      <c r="E1" s="247"/>
      <c r="F1" s="248" t="s">
        <v>1</v>
      </c>
    </row>
    <row r="2" spans="1:8" ht="18.95" customHeight="1" x14ac:dyDescent="0.2">
      <c r="A2" s="244" t="s">
        <v>261</v>
      </c>
      <c r="B2" s="244"/>
      <c r="C2" s="244"/>
      <c r="D2" s="87">
        <v>2565</v>
      </c>
      <c r="E2" s="87"/>
      <c r="F2" s="87">
        <v>2564</v>
      </c>
      <c r="G2" s="98"/>
      <c r="H2" s="81"/>
    </row>
    <row r="3" spans="1:8" ht="18.95" customHeight="1" x14ac:dyDescent="0.2">
      <c r="A3" s="249"/>
      <c r="B3" s="287" t="s">
        <v>198</v>
      </c>
      <c r="C3" s="287"/>
      <c r="D3" s="251">
        <v>2476648600</v>
      </c>
      <c r="E3" s="252"/>
      <c r="F3" s="251">
        <v>2510453700</v>
      </c>
      <c r="G3" s="98"/>
      <c r="H3" s="81"/>
    </row>
    <row r="4" spans="1:8" ht="18.95" customHeight="1" x14ac:dyDescent="0.2">
      <c r="A4" s="249"/>
      <c r="B4" s="287" t="s">
        <v>45</v>
      </c>
      <c r="C4" s="287"/>
      <c r="D4" s="251">
        <f>1052736.37+807996684.2</f>
        <v>809049420.57000005</v>
      </c>
      <c r="E4" s="252"/>
      <c r="F4" s="251">
        <v>748349771.32000005</v>
      </c>
      <c r="H4" s="81"/>
    </row>
    <row r="5" spans="1:8" ht="18.95" customHeight="1" x14ac:dyDescent="0.2">
      <c r="A5" s="249"/>
      <c r="B5" s="287" t="s">
        <v>199</v>
      </c>
      <c r="C5" s="287"/>
      <c r="D5" s="251">
        <v>-1052736.3700000001</v>
      </c>
      <c r="E5" s="252"/>
      <c r="F5" s="251">
        <v>-208688.78</v>
      </c>
      <c r="H5" s="81"/>
    </row>
    <row r="6" spans="1:8" ht="18.95" customHeight="1" thickBot="1" x14ac:dyDescent="0.25">
      <c r="A6" s="249"/>
      <c r="B6" s="244" t="s">
        <v>177</v>
      </c>
      <c r="C6" s="244"/>
      <c r="D6" s="253">
        <f>SUM(D3:D5)</f>
        <v>3284645284.2000003</v>
      </c>
      <c r="E6" s="254"/>
      <c r="F6" s="253">
        <f>SUM(F3:F5)</f>
        <v>3258594782.54</v>
      </c>
      <c r="H6" s="81"/>
    </row>
    <row r="7" spans="1:8" ht="18.95" customHeight="1" thickTop="1" x14ac:dyDescent="0.2">
      <c r="D7" s="237"/>
      <c r="F7" s="101"/>
      <c r="H7" s="81"/>
    </row>
    <row r="8" spans="1:8" ht="18.95" customHeight="1" x14ac:dyDescent="0.2">
      <c r="D8" s="237"/>
      <c r="F8" s="248" t="s">
        <v>1</v>
      </c>
      <c r="H8" s="81"/>
    </row>
    <row r="9" spans="1:8" ht="18.95" customHeight="1" x14ac:dyDescent="0.2">
      <c r="A9" s="244" t="s">
        <v>262</v>
      </c>
      <c r="B9" s="244"/>
      <c r="C9" s="244"/>
      <c r="D9" s="87">
        <v>2565</v>
      </c>
      <c r="E9" s="87"/>
      <c r="F9" s="87">
        <v>2564</v>
      </c>
      <c r="H9" s="81"/>
    </row>
    <row r="10" spans="1:8" ht="18.95" customHeight="1" x14ac:dyDescent="0.2">
      <c r="A10" s="244"/>
      <c r="B10" s="287" t="s">
        <v>145</v>
      </c>
      <c r="C10" s="287"/>
      <c r="D10" s="251">
        <f>565636.24-76680</f>
        <v>488956.24</v>
      </c>
      <c r="E10" s="252"/>
      <c r="F10" s="251">
        <v>78804.58</v>
      </c>
      <c r="H10" s="81"/>
    </row>
    <row r="11" spans="1:8" ht="18.95" customHeight="1" x14ac:dyDescent="0.2">
      <c r="A11" s="244"/>
      <c r="B11" s="287" t="s">
        <v>170</v>
      </c>
      <c r="C11" s="287"/>
      <c r="D11" s="251">
        <v>281652862.63999999</v>
      </c>
      <c r="E11" s="252"/>
      <c r="F11" s="251">
        <v>278376007.22000003</v>
      </c>
      <c r="H11" s="81"/>
    </row>
    <row r="12" spans="1:8" ht="18.95" customHeight="1" thickBot="1" x14ac:dyDescent="0.25">
      <c r="B12" s="244" t="s">
        <v>163</v>
      </c>
      <c r="C12" s="244"/>
      <c r="D12" s="255">
        <f>SUM(D10:D11)</f>
        <v>282141818.88</v>
      </c>
      <c r="E12" s="254"/>
      <c r="F12" s="255">
        <f>SUM(F10:F11)</f>
        <v>278454811.80000001</v>
      </c>
      <c r="G12" s="237"/>
      <c r="H12" s="81"/>
    </row>
    <row r="13" spans="1:8" s="237" customFormat="1" ht="18.95" customHeight="1" thickTop="1" x14ac:dyDescent="0.2">
      <c r="A13" s="81"/>
      <c r="B13" s="81"/>
      <c r="C13" s="81"/>
      <c r="D13" s="81"/>
      <c r="E13" s="81"/>
      <c r="G13" s="81"/>
    </row>
    <row r="14" spans="1:8" s="237" customFormat="1" ht="18.95" customHeight="1" x14ac:dyDescent="0.2">
      <c r="A14" s="81"/>
      <c r="B14" s="81"/>
      <c r="C14" s="81"/>
      <c r="D14" s="81"/>
      <c r="E14" s="81"/>
      <c r="F14" s="248" t="s">
        <v>1</v>
      </c>
      <c r="G14" s="81"/>
    </row>
    <row r="15" spans="1:8" s="237" customFormat="1" ht="18.95" customHeight="1" x14ac:dyDescent="0.2">
      <c r="A15" s="244" t="s">
        <v>263</v>
      </c>
      <c r="B15" s="244"/>
      <c r="C15" s="244"/>
      <c r="D15" s="87">
        <v>2565</v>
      </c>
      <c r="E15" s="87"/>
      <c r="F15" s="87">
        <v>2564</v>
      </c>
      <c r="G15" s="81"/>
    </row>
    <row r="16" spans="1:8" s="237" customFormat="1" ht="18.95" customHeight="1" x14ac:dyDescent="0.2">
      <c r="A16" s="244"/>
      <c r="B16" s="287" t="s">
        <v>79</v>
      </c>
      <c r="C16" s="287"/>
      <c r="D16" s="251">
        <v>3762376.13</v>
      </c>
      <c r="E16" s="252"/>
      <c r="F16" s="251">
        <v>4709880.6900000004</v>
      </c>
      <c r="G16" s="81"/>
    </row>
    <row r="17" spans="1:8" s="237" customFormat="1" ht="18.95" customHeight="1" x14ac:dyDescent="0.2">
      <c r="A17" s="244"/>
      <c r="B17" s="287" t="s">
        <v>21</v>
      </c>
      <c r="C17" s="287"/>
      <c r="D17" s="251">
        <v>0</v>
      </c>
      <c r="E17" s="252"/>
      <c r="F17" s="251">
        <v>1500</v>
      </c>
      <c r="G17" s="81"/>
    </row>
    <row r="18" spans="1:8" s="237" customFormat="1" ht="18.95" customHeight="1" thickBot="1" x14ac:dyDescent="0.25">
      <c r="A18" s="249"/>
      <c r="B18" s="244" t="s">
        <v>80</v>
      </c>
      <c r="C18" s="244"/>
      <c r="D18" s="253">
        <f>SUM(D16:D17)</f>
        <v>3762376.13</v>
      </c>
      <c r="E18" s="254"/>
      <c r="F18" s="253">
        <f>SUM(F16:F17)</f>
        <v>4711380.6900000004</v>
      </c>
      <c r="G18" s="81"/>
    </row>
    <row r="19" spans="1:8" s="237" customFormat="1" ht="18.95" customHeight="1" thickTop="1" x14ac:dyDescent="0.2">
      <c r="A19" s="249"/>
      <c r="B19" s="244"/>
      <c r="C19" s="244"/>
      <c r="D19" s="256"/>
      <c r="E19" s="254"/>
      <c r="F19" s="256"/>
      <c r="G19" s="81"/>
    </row>
    <row r="20" spans="1:8" ht="18.95" customHeight="1" x14ac:dyDescent="0.2">
      <c r="A20" s="98"/>
      <c r="B20" s="98"/>
      <c r="C20" s="98"/>
      <c r="D20" s="98"/>
      <c r="E20" s="98"/>
      <c r="F20" s="248" t="s">
        <v>1</v>
      </c>
      <c r="G20" s="98"/>
      <c r="H20" s="257"/>
    </row>
    <row r="21" spans="1:8" ht="18.95" customHeight="1" x14ac:dyDescent="0.2">
      <c r="A21" s="244" t="s">
        <v>264</v>
      </c>
      <c r="B21" s="244"/>
      <c r="C21" s="244"/>
      <c r="D21" s="87">
        <v>2565</v>
      </c>
      <c r="E21" s="87"/>
      <c r="F21" s="87">
        <v>2564</v>
      </c>
    </row>
    <row r="22" spans="1:8" ht="18.95" customHeight="1" x14ac:dyDescent="0.2">
      <c r="B22" s="81" t="s">
        <v>34</v>
      </c>
      <c r="D22" s="237">
        <v>1206787928.04</v>
      </c>
      <c r="F22" s="237">
        <v>1192502063.97</v>
      </c>
    </row>
    <row r="23" spans="1:8" ht="18.95" customHeight="1" x14ac:dyDescent="0.2">
      <c r="B23" s="81" t="s">
        <v>83</v>
      </c>
      <c r="D23" s="237">
        <v>6024500</v>
      </c>
      <c r="F23" s="237">
        <v>2969270</v>
      </c>
    </row>
    <row r="24" spans="1:8" ht="18.95" customHeight="1" x14ac:dyDescent="0.2">
      <c r="B24" s="81" t="s">
        <v>35</v>
      </c>
      <c r="D24" s="237">
        <v>27164234.309999999</v>
      </c>
      <c r="F24" s="237">
        <v>28658425.559999999</v>
      </c>
    </row>
    <row r="25" spans="1:8" ht="18.95" customHeight="1" x14ac:dyDescent="0.2">
      <c r="B25" s="81" t="s">
        <v>84</v>
      </c>
      <c r="D25" s="237">
        <v>124362141.62</v>
      </c>
      <c r="F25" s="237">
        <v>130699976.53</v>
      </c>
    </row>
    <row r="26" spans="1:8" ht="18.95" customHeight="1" x14ac:dyDescent="0.2">
      <c r="B26" s="81" t="s">
        <v>85</v>
      </c>
      <c r="D26" s="237">
        <v>10329969.32</v>
      </c>
      <c r="F26" s="237">
        <v>10438701.01</v>
      </c>
    </row>
    <row r="27" spans="1:8" ht="18.95" customHeight="1" x14ac:dyDescent="0.2">
      <c r="B27" s="81" t="s">
        <v>36</v>
      </c>
      <c r="D27" s="237">
        <v>125545223.06</v>
      </c>
      <c r="F27" s="237">
        <v>118298418.79000001</v>
      </c>
    </row>
    <row r="28" spans="1:8" ht="18.95" customHeight="1" x14ac:dyDescent="0.2">
      <c r="B28" s="81" t="s">
        <v>86</v>
      </c>
      <c r="D28" s="237">
        <v>7474784.7599999998</v>
      </c>
      <c r="F28" s="237">
        <v>5743377.2400000002</v>
      </c>
    </row>
    <row r="29" spans="1:8" ht="18.95" customHeight="1" x14ac:dyDescent="0.2">
      <c r="B29" s="81" t="s">
        <v>87</v>
      </c>
      <c r="D29" s="237">
        <v>351052.79999999999</v>
      </c>
      <c r="F29" s="237">
        <v>657720</v>
      </c>
    </row>
    <row r="30" spans="1:8" ht="18.95" customHeight="1" x14ac:dyDescent="0.2">
      <c r="B30" s="81" t="s">
        <v>88</v>
      </c>
      <c r="D30" s="237">
        <v>21065188.190000001</v>
      </c>
      <c r="F30" s="237">
        <v>20431630.309999999</v>
      </c>
    </row>
    <row r="31" spans="1:8" ht="18.95" customHeight="1" x14ac:dyDescent="0.2">
      <c r="B31" s="81" t="s">
        <v>89</v>
      </c>
      <c r="D31" s="237">
        <v>31597782.309999999</v>
      </c>
      <c r="F31" s="237">
        <v>30647444.219999999</v>
      </c>
    </row>
    <row r="32" spans="1:8" ht="18.95" customHeight="1" x14ac:dyDescent="0.2">
      <c r="B32" s="81" t="s">
        <v>90</v>
      </c>
      <c r="D32" s="237">
        <v>696191.92</v>
      </c>
      <c r="F32" s="237">
        <v>695693.66</v>
      </c>
    </row>
    <row r="33" spans="2:8" ht="18.95" customHeight="1" x14ac:dyDescent="0.2">
      <c r="B33" s="81" t="s">
        <v>91</v>
      </c>
      <c r="D33" s="237">
        <v>3822624</v>
      </c>
      <c r="F33" s="237">
        <f>-241535.84+3815020.84</f>
        <v>3573485</v>
      </c>
    </row>
    <row r="34" spans="2:8" ht="18.95" customHeight="1" x14ac:dyDescent="0.2">
      <c r="B34" s="81" t="s">
        <v>200</v>
      </c>
      <c r="D34" s="237">
        <v>236116</v>
      </c>
      <c r="F34" s="237">
        <v>241535.84</v>
      </c>
    </row>
    <row r="35" spans="2:8" ht="18.95" customHeight="1" x14ac:dyDescent="0.2">
      <c r="B35" s="81" t="s">
        <v>52</v>
      </c>
      <c r="D35" s="237">
        <v>10284045.26</v>
      </c>
      <c r="F35" s="237">
        <v>10545843.460000001</v>
      </c>
    </row>
    <row r="36" spans="2:8" ht="18.95" customHeight="1" x14ac:dyDescent="0.2">
      <c r="B36" s="81" t="s">
        <v>182</v>
      </c>
      <c r="D36" s="237">
        <v>679915.24</v>
      </c>
      <c r="F36" s="237">
        <v>674349.92</v>
      </c>
    </row>
    <row r="37" spans="2:8" ht="18.95" customHeight="1" x14ac:dyDescent="0.2">
      <c r="B37" s="81" t="s">
        <v>201</v>
      </c>
      <c r="D37" s="237">
        <v>3360</v>
      </c>
      <c r="F37" s="237">
        <v>3360</v>
      </c>
    </row>
    <row r="38" spans="2:8" ht="18.95" customHeight="1" x14ac:dyDescent="0.2">
      <c r="B38" s="81" t="s">
        <v>37</v>
      </c>
      <c r="D38" s="237">
        <v>619445679.33000004</v>
      </c>
      <c r="F38" s="237">
        <v>618390485.99000001</v>
      </c>
    </row>
    <row r="39" spans="2:8" ht="18.95" customHeight="1" thickBot="1" x14ac:dyDescent="0.25">
      <c r="B39" s="244" t="s">
        <v>38</v>
      </c>
      <c r="C39" s="244"/>
      <c r="D39" s="253">
        <f>SUM(D22:D38)</f>
        <v>2195870736.1599998</v>
      </c>
      <c r="E39" s="254"/>
      <c r="F39" s="253">
        <f>SUM(F22:F38)</f>
        <v>2175171781.5</v>
      </c>
      <c r="H39" s="256"/>
    </row>
    <row r="40" spans="2:8" ht="18.95" customHeight="1" thickTop="1" x14ac:dyDescent="0.2">
      <c r="B40" s="244"/>
      <c r="C40" s="244"/>
      <c r="D40" s="256"/>
      <c r="E40" s="254"/>
      <c r="F40" s="81"/>
      <c r="H40" s="256"/>
    </row>
    <row r="41" spans="2:8" ht="18.95" customHeight="1" x14ac:dyDescent="0.2">
      <c r="F41" s="81"/>
      <c r="H41" s="256"/>
    </row>
    <row r="42" spans="2:8" ht="18.95" customHeight="1" x14ac:dyDescent="0.55000000000000004">
      <c r="F42" s="231">
        <v>12</v>
      </c>
      <c r="H42" s="258"/>
    </row>
    <row r="43" spans="2:8" ht="18.95" customHeight="1" x14ac:dyDescent="0.2">
      <c r="F43" s="81"/>
      <c r="H43" s="101"/>
    </row>
    <row r="44" spans="2:8" ht="18.95" customHeight="1" x14ac:dyDescent="0.2">
      <c r="F44" s="81"/>
      <c r="H44" s="101"/>
    </row>
    <row r="45" spans="2:8" ht="18.95" customHeight="1" x14ac:dyDescent="0.2">
      <c r="F45" s="81"/>
      <c r="H45" s="101"/>
    </row>
    <row r="46" spans="2:8" ht="18.95" customHeight="1" x14ac:dyDescent="0.2">
      <c r="F46" s="81"/>
      <c r="H46" s="101"/>
    </row>
    <row r="47" spans="2:8" ht="19.5" customHeight="1" x14ac:dyDescent="0.2">
      <c r="F47" s="81"/>
      <c r="H47" s="101"/>
    </row>
    <row r="48" spans="2:8" ht="19.5" customHeight="1" x14ac:dyDescent="0.2">
      <c r="F48" s="81"/>
      <c r="H48" s="101"/>
    </row>
    <row r="49" spans="6:8" ht="19.5" customHeight="1" x14ac:dyDescent="0.2">
      <c r="F49" s="81"/>
      <c r="H49" s="101"/>
    </row>
    <row r="50" spans="6:8" ht="19.5" customHeight="1" x14ac:dyDescent="0.2">
      <c r="F50" s="81"/>
      <c r="H50" s="101"/>
    </row>
    <row r="51" spans="6:8" ht="19.5" customHeight="1" x14ac:dyDescent="0.2">
      <c r="F51" s="81"/>
      <c r="H51" s="256"/>
    </row>
    <row r="52" spans="6:8" ht="19.5" customHeight="1" x14ac:dyDescent="0.2">
      <c r="F52" s="81"/>
      <c r="H52" s="101"/>
    </row>
    <row r="53" spans="6:8" ht="19.5" customHeight="1" x14ac:dyDescent="0.2">
      <c r="F53" s="81"/>
      <c r="H53" s="101"/>
    </row>
    <row r="54" spans="6:8" ht="19.5" customHeight="1" x14ac:dyDescent="0.2">
      <c r="F54" s="81"/>
      <c r="H54" s="101"/>
    </row>
    <row r="55" spans="6:8" ht="19.5" customHeight="1" x14ac:dyDescent="0.2">
      <c r="F55" s="81"/>
      <c r="H55" s="101"/>
    </row>
    <row r="56" spans="6:8" ht="19.5" customHeight="1" x14ac:dyDescent="0.2">
      <c r="F56" s="81"/>
      <c r="H56" s="101"/>
    </row>
    <row r="57" spans="6:8" ht="19.5" customHeight="1" x14ac:dyDescent="0.2">
      <c r="F57" s="81"/>
      <c r="H57" s="101"/>
    </row>
    <row r="58" spans="6:8" ht="19.5" customHeight="1" x14ac:dyDescent="0.2">
      <c r="F58" s="81"/>
      <c r="H58" s="101"/>
    </row>
    <row r="59" spans="6:8" ht="19.5" customHeight="1" x14ac:dyDescent="0.2">
      <c r="F59" s="81"/>
      <c r="H59" s="258"/>
    </row>
    <row r="60" spans="6:8" ht="19.5" customHeight="1" x14ac:dyDescent="0.2">
      <c r="F60" s="81"/>
      <c r="H60" s="259"/>
    </row>
    <row r="61" spans="6:8" ht="19.5" customHeight="1" x14ac:dyDescent="0.2">
      <c r="F61" s="81"/>
      <c r="H61" s="259"/>
    </row>
    <row r="62" spans="6:8" ht="19.5" customHeight="1" x14ac:dyDescent="0.2">
      <c r="F62" s="81"/>
      <c r="H62" s="259"/>
    </row>
    <row r="63" spans="6:8" ht="19.5" customHeight="1" x14ac:dyDescent="0.2">
      <c r="F63" s="81"/>
      <c r="H63" s="259"/>
    </row>
    <row r="64" spans="6:8" ht="19.5" customHeight="1" x14ac:dyDescent="0.2">
      <c r="F64" s="81"/>
      <c r="H64" s="259"/>
    </row>
    <row r="65" spans="6:8" ht="19.5" customHeight="1" x14ac:dyDescent="0.2">
      <c r="F65" s="81"/>
      <c r="H65" s="259"/>
    </row>
    <row r="66" spans="6:8" ht="19.5" customHeight="1" x14ac:dyDescent="0.2">
      <c r="F66" s="81"/>
      <c r="H66" s="256"/>
    </row>
    <row r="67" spans="6:8" ht="19.5" customHeight="1" x14ac:dyDescent="0.2">
      <c r="F67" s="81"/>
      <c r="H67" s="256"/>
    </row>
    <row r="68" spans="6:8" ht="19.5" customHeight="1" x14ac:dyDescent="0.2">
      <c r="F68" s="81"/>
      <c r="H68" s="256"/>
    </row>
    <row r="69" spans="6:8" ht="19.5" customHeight="1" x14ac:dyDescent="0.2">
      <c r="F69" s="81"/>
      <c r="H69" s="258"/>
    </row>
    <row r="70" spans="6:8" ht="19.5" customHeight="1" x14ac:dyDescent="0.2">
      <c r="F70" s="81"/>
      <c r="H70" s="101"/>
    </row>
    <row r="71" spans="6:8" ht="19.5" customHeight="1" x14ac:dyDescent="0.2">
      <c r="F71" s="81"/>
      <c r="H71" s="101"/>
    </row>
    <row r="72" spans="6:8" ht="19.5" customHeight="1" x14ac:dyDescent="0.2">
      <c r="F72" s="81"/>
      <c r="H72" s="101"/>
    </row>
    <row r="73" spans="6:8" ht="19.5" customHeight="1" x14ac:dyDescent="0.2">
      <c r="F73" s="81"/>
      <c r="H73" s="101"/>
    </row>
    <row r="74" spans="6:8" ht="19.5" customHeight="1" x14ac:dyDescent="0.2">
      <c r="F74" s="81"/>
      <c r="H74" s="101"/>
    </row>
    <row r="75" spans="6:8" ht="19.5" customHeight="1" x14ac:dyDescent="0.2">
      <c r="F75" s="81"/>
      <c r="H75" s="101"/>
    </row>
    <row r="76" spans="6:8" ht="19.5" customHeight="1" x14ac:dyDescent="0.2">
      <c r="F76" s="81"/>
      <c r="H76" s="101"/>
    </row>
    <row r="77" spans="6:8" ht="19.5" customHeight="1" x14ac:dyDescent="0.2">
      <c r="F77" s="81"/>
      <c r="H77" s="101"/>
    </row>
    <row r="78" spans="6:8" ht="19.5" customHeight="1" x14ac:dyDescent="0.2">
      <c r="F78" s="81"/>
      <c r="H78" s="101"/>
    </row>
    <row r="79" spans="6:8" ht="19.5" customHeight="1" x14ac:dyDescent="0.2">
      <c r="F79" s="81"/>
      <c r="H79" s="101"/>
    </row>
    <row r="80" spans="6:8" ht="19.5" customHeight="1" x14ac:dyDescent="0.2">
      <c r="F80" s="81"/>
      <c r="H80" s="101"/>
    </row>
    <row r="81" spans="6:8" ht="19.5" customHeight="1" x14ac:dyDescent="0.2">
      <c r="F81" s="81"/>
      <c r="H81" s="101"/>
    </row>
    <row r="82" spans="6:8" ht="19.5" customHeight="1" x14ac:dyDescent="0.2">
      <c r="F82" s="81"/>
      <c r="H82" s="256"/>
    </row>
    <row r="83" spans="6:8" ht="19.5" customHeight="1" x14ac:dyDescent="0.2">
      <c r="F83" s="81"/>
      <c r="H83" s="256"/>
    </row>
    <row r="84" spans="6:8" ht="19.5" customHeight="1" x14ac:dyDescent="0.2">
      <c r="F84" s="81"/>
      <c r="H84" s="256"/>
    </row>
    <row r="85" spans="6:8" ht="19.5" customHeight="1" x14ac:dyDescent="0.2">
      <c r="F85" s="81"/>
      <c r="H85" s="256"/>
    </row>
    <row r="86" spans="6:8" ht="19.5" customHeight="1" x14ac:dyDescent="0.2">
      <c r="F86" s="81"/>
      <c r="H86" s="256"/>
    </row>
    <row r="87" spans="6:8" ht="19.5" customHeight="1" x14ac:dyDescent="0.2">
      <c r="F87" s="81"/>
      <c r="H87" s="256"/>
    </row>
    <row r="88" spans="6:8" ht="19.5" customHeight="1" x14ac:dyDescent="0.2">
      <c r="F88" s="81"/>
    </row>
    <row r="89" spans="6:8" ht="19.5" customHeight="1" x14ac:dyDescent="0.2">
      <c r="F89" s="81"/>
    </row>
    <row r="90" spans="6:8" ht="19.5" customHeight="1" x14ac:dyDescent="0.2">
      <c r="F90" s="81"/>
    </row>
    <row r="91" spans="6:8" ht="19.5" customHeight="1" x14ac:dyDescent="0.2">
      <c r="F91" s="81"/>
    </row>
    <row r="92" spans="6:8" ht="19.5" customHeight="1" x14ac:dyDescent="0.2">
      <c r="F92" s="81"/>
    </row>
    <row r="93" spans="6:8" s="244" customFormat="1" ht="19.5" customHeight="1" x14ac:dyDescent="0.2">
      <c r="H93" s="260"/>
    </row>
    <row r="94" spans="6:8" s="244" customFormat="1" ht="19.5" customHeight="1" x14ac:dyDescent="0.2">
      <c r="H94" s="260"/>
    </row>
    <row r="95" spans="6:8" ht="19.5" customHeight="1" x14ac:dyDescent="0.2">
      <c r="F95" s="81"/>
    </row>
    <row r="96" spans="6:8" ht="19.5" customHeight="1" x14ac:dyDescent="0.2">
      <c r="F96" s="81"/>
    </row>
    <row r="97" spans="6:8" ht="19.5" customHeight="1" x14ac:dyDescent="0.2">
      <c r="F97" s="81"/>
    </row>
    <row r="98" spans="6:8" ht="19.5" customHeight="1" x14ac:dyDescent="0.2">
      <c r="F98" s="81"/>
    </row>
    <row r="99" spans="6:8" ht="19.5" customHeight="1" x14ac:dyDescent="0.2">
      <c r="F99" s="81"/>
    </row>
    <row r="100" spans="6:8" ht="19.5" customHeight="1" x14ac:dyDescent="0.2">
      <c r="F100" s="81"/>
    </row>
    <row r="101" spans="6:8" ht="19.5" customHeight="1" x14ac:dyDescent="0.2">
      <c r="F101" s="81"/>
    </row>
    <row r="102" spans="6:8" ht="19.5" customHeight="1" x14ac:dyDescent="0.2">
      <c r="F102" s="81"/>
    </row>
    <row r="103" spans="6:8" ht="19.5" customHeight="1" x14ac:dyDescent="0.2">
      <c r="F103" s="81"/>
    </row>
    <row r="104" spans="6:8" ht="19.5" customHeight="1" x14ac:dyDescent="0.2">
      <c r="F104" s="81"/>
    </row>
    <row r="105" spans="6:8" ht="19.5" customHeight="1" x14ac:dyDescent="0.2">
      <c r="F105" s="81"/>
    </row>
    <row r="106" spans="6:8" ht="19.5" customHeight="1" x14ac:dyDescent="0.2">
      <c r="F106" s="81"/>
    </row>
    <row r="107" spans="6:8" ht="19.5" customHeight="1" x14ac:dyDescent="0.2">
      <c r="F107" s="81"/>
    </row>
    <row r="108" spans="6:8" ht="19.5" customHeight="1" x14ac:dyDescent="0.2">
      <c r="F108" s="81"/>
    </row>
    <row r="109" spans="6:8" ht="19.5" customHeight="1" x14ac:dyDescent="0.2">
      <c r="F109" s="81"/>
      <c r="H109" s="81"/>
    </row>
    <row r="110" spans="6:8" ht="19.5" customHeight="1" x14ac:dyDescent="0.2">
      <c r="F110" s="81"/>
      <c r="H110" s="81"/>
    </row>
    <row r="111" spans="6:8" ht="19.5" customHeight="1" x14ac:dyDescent="0.2">
      <c r="F111" s="81"/>
      <c r="H111" s="81"/>
    </row>
    <row r="112" spans="6:8" ht="19.5" customHeight="1" x14ac:dyDescent="0.2">
      <c r="F112" s="81"/>
      <c r="H112" s="81"/>
    </row>
    <row r="113" spans="6:9" ht="19.5" customHeight="1" x14ac:dyDescent="0.2">
      <c r="F113" s="81"/>
      <c r="H113" s="81"/>
    </row>
    <row r="114" spans="6:9" ht="19.5" customHeight="1" x14ac:dyDescent="0.2">
      <c r="F114" s="81"/>
      <c r="H114" s="101"/>
      <c r="I114" s="237"/>
    </row>
    <row r="115" spans="6:9" ht="19.5" customHeight="1" x14ac:dyDescent="0.2">
      <c r="F115" s="81"/>
      <c r="H115" s="101"/>
      <c r="I115" s="237"/>
    </row>
    <row r="116" spans="6:9" ht="19.5" customHeight="1" x14ac:dyDescent="0.2">
      <c r="F116" s="81"/>
      <c r="H116" s="101"/>
      <c r="I116" s="237"/>
    </row>
    <row r="117" spans="6:9" ht="19.5" customHeight="1" x14ac:dyDescent="0.2">
      <c r="F117" s="81"/>
      <c r="H117" s="101"/>
      <c r="I117" s="237"/>
    </row>
    <row r="118" spans="6:9" ht="19.5" customHeight="1" x14ac:dyDescent="0.2">
      <c r="F118" s="81"/>
      <c r="G118" s="101"/>
      <c r="H118" s="101"/>
      <c r="I118" s="237"/>
    </row>
    <row r="119" spans="6:9" ht="19.5" customHeight="1" x14ac:dyDescent="0.2">
      <c r="F119" s="81"/>
      <c r="G119" s="101"/>
      <c r="H119" s="101"/>
      <c r="I119" s="237"/>
    </row>
    <row r="120" spans="6:9" ht="19.5" customHeight="1" x14ac:dyDescent="0.2">
      <c r="F120" s="81"/>
      <c r="G120" s="101"/>
      <c r="H120" s="101"/>
      <c r="I120" s="237"/>
    </row>
    <row r="121" spans="6:9" ht="19.5" customHeight="1" x14ac:dyDescent="0.2">
      <c r="F121" s="81"/>
      <c r="G121" s="101"/>
      <c r="H121" s="101"/>
      <c r="I121" s="237"/>
    </row>
    <row r="122" spans="6:9" ht="19.5" customHeight="1" x14ac:dyDescent="0.2">
      <c r="F122" s="81"/>
      <c r="G122" s="101"/>
      <c r="H122" s="101"/>
      <c r="I122" s="237"/>
    </row>
    <row r="123" spans="6:9" ht="19.5" customHeight="1" x14ac:dyDescent="0.2">
      <c r="F123" s="81"/>
      <c r="G123" s="101">
        <f>+'หมายเหตุ25-29'!F41+'หมายเหตุ25-29'!H41</f>
        <v>1102531030.3499999</v>
      </c>
      <c r="H123" s="101"/>
      <c r="I123" s="237"/>
    </row>
  </sheetData>
  <mergeCells count="7">
    <mergeCell ref="B16:C16"/>
    <mergeCell ref="B17:C17"/>
    <mergeCell ref="B3:C3"/>
    <mergeCell ref="B4:C4"/>
    <mergeCell ref="B10:C10"/>
    <mergeCell ref="B11:C11"/>
    <mergeCell ref="B5:C5"/>
  </mergeCells>
  <printOptions horizontalCentered="1"/>
  <pageMargins left="0.98425196850393704" right="0.39370078740157483" top="0.74803149606299213" bottom="0.6692913385826772" header="0.43307086614173229" footer="0.23622047244094491"/>
  <pageSetup paperSize="9" scale="95" firstPageNumber="13" fitToWidth="0" fitToHeight="0" orientation="portrait" useFirstPageNumber="1" r:id="rId1"/>
  <headerFooter scaleWithDoc="0" alignWithMargins="0"/>
  <ignoredErrors>
    <ignoredError sqref="F6 D12:F12 D18:F18 D39:F39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50C8E-639D-499C-AB88-C458657227E8}">
  <sheetPr>
    <tabColor theme="1" tint="0.34998626667073579"/>
  </sheetPr>
  <dimension ref="A1:G90"/>
  <sheetViews>
    <sheetView topLeftCell="A31" zoomScale="120" zoomScaleNormal="120" workbookViewId="0">
      <selection activeCell="C36" sqref="C36"/>
    </sheetView>
  </sheetViews>
  <sheetFormatPr defaultColWidth="4.140625" defaultRowHeight="19.5" customHeight="1" x14ac:dyDescent="0.2"/>
  <cols>
    <col min="1" max="1" width="3.7109375" style="32" customWidth="1"/>
    <col min="2" max="2" width="5.140625" style="32" customWidth="1"/>
    <col min="3" max="3" width="39.140625" style="32" customWidth="1"/>
    <col min="4" max="4" width="17.85546875" style="32" customWidth="1"/>
    <col min="5" max="5" width="3" style="31" customWidth="1"/>
    <col min="6" max="6" width="17.7109375" style="126" customWidth="1"/>
    <col min="7" max="7" width="2.28515625" style="126" customWidth="1"/>
    <col min="8" max="16384" width="4.140625" style="32"/>
  </cols>
  <sheetData>
    <row r="1" spans="1:6" ht="20.100000000000001" customHeight="1" x14ac:dyDescent="0.2">
      <c r="A1" s="42"/>
      <c r="B1" s="37"/>
      <c r="C1" s="37"/>
      <c r="D1" s="45"/>
      <c r="E1" s="64"/>
      <c r="F1" s="71" t="s">
        <v>1</v>
      </c>
    </row>
    <row r="2" spans="1:6" ht="20.100000000000001" customHeight="1" x14ac:dyDescent="0.2">
      <c r="A2" s="37" t="s">
        <v>265</v>
      </c>
      <c r="B2" s="37"/>
      <c r="C2" s="37"/>
      <c r="D2" s="69">
        <v>2565</v>
      </c>
      <c r="E2" s="69"/>
      <c r="F2" s="69">
        <v>2564</v>
      </c>
    </row>
    <row r="3" spans="1:6" ht="20.100000000000001" customHeight="1" x14ac:dyDescent="0.2">
      <c r="B3" s="32" t="s">
        <v>92</v>
      </c>
      <c r="D3" s="31">
        <f>458474620.4+3216</f>
        <v>458477836.39999998</v>
      </c>
      <c r="E3" s="32"/>
      <c r="F3" s="31">
        <v>420355511.05000001</v>
      </c>
    </row>
    <row r="4" spans="1:6" ht="20.100000000000001" customHeight="1" x14ac:dyDescent="0.2">
      <c r="B4" s="32" t="s">
        <v>85</v>
      </c>
      <c r="D4" s="31">
        <v>27858760.07</v>
      </c>
      <c r="E4" s="32"/>
      <c r="F4" s="31">
        <v>29113997.300000001</v>
      </c>
    </row>
    <row r="5" spans="1:6" ht="20.100000000000001" customHeight="1" x14ac:dyDescent="0.2">
      <c r="B5" s="32" t="s">
        <v>93</v>
      </c>
      <c r="D5" s="31">
        <v>6844763.3499999996</v>
      </c>
      <c r="E5" s="32"/>
      <c r="F5" s="31">
        <v>5550771.1500000004</v>
      </c>
    </row>
    <row r="6" spans="1:6" ht="20.100000000000001" customHeight="1" x14ac:dyDescent="0.2">
      <c r="B6" s="32" t="s">
        <v>94</v>
      </c>
      <c r="D6" s="31">
        <v>6480597.6600000001</v>
      </c>
      <c r="E6" s="32"/>
      <c r="F6" s="31">
        <v>17512776.219999999</v>
      </c>
    </row>
    <row r="7" spans="1:6" ht="20.100000000000001" customHeight="1" x14ac:dyDescent="0.2">
      <c r="B7" s="32" t="s">
        <v>51</v>
      </c>
      <c r="D7" s="31">
        <v>35324848.350000001</v>
      </c>
      <c r="E7" s="32"/>
      <c r="F7" s="31">
        <v>29206880.350000001</v>
      </c>
    </row>
    <row r="8" spans="1:6" ht="20.100000000000001" customHeight="1" x14ac:dyDescent="0.2">
      <c r="B8" s="32" t="s">
        <v>36</v>
      </c>
      <c r="D8" s="31">
        <f>61965313.82+15791584.96+3043796.75+1938846.1</f>
        <v>82739541.629999995</v>
      </c>
      <c r="E8" s="32"/>
      <c r="F8" s="31">
        <v>66558864.609999999</v>
      </c>
    </row>
    <row r="9" spans="1:6" ht="20.100000000000001" customHeight="1" x14ac:dyDescent="0.2">
      <c r="B9" s="32" t="s">
        <v>86</v>
      </c>
      <c r="D9" s="31">
        <v>845446</v>
      </c>
      <c r="E9" s="32"/>
      <c r="F9" s="31">
        <v>335180</v>
      </c>
    </row>
    <row r="10" spans="1:6" ht="20.100000000000001" customHeight="1" x14ac:dyDescent="0.2">
      <c r="B10" s="32" t="s">
        <v>95</v>
      </c>
      <c r="D10" s="31">
        <f>1443623.4+1238948.04+12096.26</f>
        <v>2694667.6999999997</v>
      </c>
      <c r="E10" s="32"/>
      <c r="F10" s="31">
        <v>3032817.64</v>
      </c>
    </row>
    <row r="11" spans="1:6" ht="20.100000000000001" customHeight="1" thickBot="1" x14ac:dyDescent="0.25">
      <c r="B11" s="37" t="s">
        <v>57</v>
      </c>
      <c r="C11" s="37"/>
      <c r="D11" s="44">
        <f>SUM(D3:D10)</f>
        <v>621266461.16000009</v>
      </c>
      <c r="E11" s="64"/>
      <c r="F11" s="44">
        <f>SUM(F3:F10)</f>
        <v>571666798.32000005</v>
      </c>
    </row>
    <row r="12" spans="1:6" ht="14.25" customHeight="1" thickTop="1" x14ac:dyDescent="0.2">
      <c r="D12" s="31"/>
      <c r="E12" s="32"/>
      <c r="F12" s="33"/>
    </row>
    <row r="13" spans="1:6" ht="20.100000000000001" customHeight="1" x14ac:dyDescent="0.2">
      <c r="D13" s="31"/>
      <c r="E13" s="32"/>
      <c r="F13" s="71" t="s">
        <v>1</v>
      </c>
    </row>
    <row r="14" spans="1:6" ht="20.100000000000001" customHeight="1" x14ac:dyDescent="0.2">
      <c r="A14" s="37" t="s">
        <v>266</v>
      </c>
      <c r="B14" s="37"/>
      <c r="C14" s="37"/>
      <c r="D14" s="69">
        <v>2565</v>
      </c>
      <c r="E14" s="69"/>
      <c r="F14" s="69">
        <v>2564</v>
      </c>
    </row>
    <row r="15" spans="1:6" ht="20.100000000000001" customHeight="1" x14ac:dyDescent="0.2">
      <c r="A15" s="37"/>
      <c r="B15" s="286" t="s">
        <v>135</v>
      </c>
      <c r="C15" s="286"/>
      <c r="D15" s="39">
        <v>198000</v>
      </c>
      <c r="E15" s="38"/>
      <c r="F15" s="39">
        <v>60000</v>
      </c>
    </row>
    <row r="16" spans="1:6" ht="20.100000000000001" customHeight="1" x14ac:dyDescent="0.2">
      <c r="A16" s="37"/>
      <c r="B16" s="286" t="s">
        <v>136</v>
      </c>
      <c r="C16" s="286"/>
      <c r="D16" s="39">
        <v>2061550</v>
      </c>
      <c r="E16" s="38"/>
      <c r="F16" s="39">
        <v>1603050</v>
      </c>
    </row>
    <row r="17" spans="1:6" ht="20.100000000000001" customHeight="1" x14ac:dyDescent="0.2">
      <c r="A17" s="37"/>
      <c r="B17" s="286" t="s">
        <v>137</v>
      </c>
      <c r="C17" s="286"/>
      <c r="D17" s="39">
        <v>3818600</v>
      </c>
      <c r="E17" s="38"/>
      <c r="F17" s="39">
        <f>1916456+1649998</f>
        <v>3566454</v>
      </c>
    </row>
    <row r="18" spans="1:6" ht="20.100000000000001" customHeight="1" thickBot="1" x14ac:dyDescent="0.25">
      <c r="A18" s="42"/>
      <c r="B18" s="37" t="s">
        <v>121</v>
      </c>
      <c r="C18" s="37"/>
      <c r="D18" s="44">
        <f>SUM(D15:D17)</f>
        <v>6078150</v>
      </c>
      <c r="E18" s="64"/>
      <c r="F18" s="44">
        <f>SUM(F15:F17)</f>
        <v>5229504</v>
      </c>
    </row>
    <row r="19" spans="1:6" ht="15" customHeight="1" thickTop="1" x14ac:dyDescent="0.2">
      <c r="A19" s="42"/>
      <c r="B19" s="37"/>
      <c r="C19" s="37"/>
      <c r="D19" s="45"/>
      <c r="E19" s="45"/>
      <c r="F19" s="45"/>
    </row>
    <row r="20" spans="1:6" ht="20.100000000000001" customHeight="1" x14ac:dyDescent="0.2">
      <c r="A20" s="42"/>
      <c r="B20" s="37"/>
      <c r="C20" s="37"/>
      <c r="D20" s="45"/>
      <c r="E20" s="64"/>
      <c r="F20" s="71" t="s">
        <v>1</v>
      </c>
    </row>
    <row r="21" spans="1:6" ht="20.100000000000001" customHeight="1" x14ac:dyDescent="0.2">
      <c r="A21" s="37" t="s">
        <v>267</v>
      </c>
      <c r="B21" s="37"/>
      <c r="C21" s="37"/>
      <c r="D21" s="69">
        <v>2565</v>
      </c>
      <c r="E21" s="69"/>
      <c r="F21" s="69">
        <v>2564</v>
      </c>
    </row>
    <row r="22" spans="1:6" ht="20.100000000000001" customHeight="1" x14ac:dyDescent="0.2">
      <c r="B22" s="34" t="s">
        <v>97</v>
      </c>
      <c r="D22" s="31">
        <f>209800+14075947.14+223414.4</f>
        <v>14509161.540000001</v>
      </c>
      <c r="E22" s="32"/>
      <c r="F22" s="31">
        <v>14078044.27</v>
      </c>
    </row>
    <row r="23" spans="1:6" ht="20.100000000000001" customHeight="1" x14ac:dyDescent="0.2">
      <c r="B23" s="34" t="s">
        <v>98</v>
      </c>
      <c r="D23" s="31">
        <f>52914263.11+2328251.4</f>
        <v>55242514.509999998</v>
      </c>
      <c r="E23" s="32"/>
      <c r="F23" s="31">
        <v>49934365.850000001</v>
      </c>
    </row>
    <row r="24" spans="1:6" ht="20.100000000000001" customHeight="1" x14ac:dyDescent="0.2">
      <c r="B24" s="34" t="s">
        <v>40</v>
      </c>
      <c r="D24" s="31">
        <v>12457530.460000001</v>
      </c>
      <c r="E24" s="32"/>
      <c r="F24" s="31">
        <v>17629875.91</v>
      </c>
    </row>
    <row r="25" spans="1:6" ht="20.100000000000001" customHeight="1" x14ac:dyDescent="0.2">
      <c r="B25" s="34" t="s">
        <v>41</v>
      </c>
      <c r="D25" s="31">
        <v>2851016.92</v>
      </c>
      <c r="E25" s="32"/>
      <c r="F25" s="31">
        <v>1962108.98</v>
      </c>
    </row>
    <row r="26" spans="1:6" ht="20.100000000000001" customHeight="1" x14ac:dyDescent="0.2">
      <c r="B26" s="34" t="s">
        <v>42</v>
      </c>
      <c r="D26" s="31">
        <v>59873501.060000002</v>
      </c>
      <c r="E26" s="32"/>
      <c r="F26" s="31">
        <v>53654469.619999997</v>
      </c>
    </row>
    <row r="27" spans="1:6" ht="20.100000000000001" customHeight="1" x14ac:dyDescent="0.2">
      <c r="B27" s="34" t="s">
        <v>54</v>
      </c>
      <c r="D27" s="31">
        <v>26321.15</v>
      </c>
      <c r="E27" s="32"/>
      <c r="F27" s="31">
        <v>11388.63</v>
      </c>
    </row>
    <row r="28" spans="1:6" ht="20.100000000000001" customHeight="1" x14ac:dyDescent="0.2">
      <c r="B28" s="34" t="s">
        <v>53</v>
      </c>
      <c r="D28" s="31">
        <v>6408561.9800000004</v>
      </c>
      <c r="E28" s="32"/>
      <c r="F28" s="31">
        <v>3887690</v>
      </c>
    </row>
    <row r="29" spans="1:6" ht="20.100000000000001" customHeight="1" x14ac:dyDescent="0.2">
      <c r="B29" s="34" t="s">
        <v>99</v>
      </c>
      <c r="D29" s="31">
        <v>4231738.8099999996</v>
      </c>
      <c r="E29" s="32"/>
      <c r="F29" s="31">
        <v>1033856.31</v>
      </c>
    </row>
    <row r="30" spans="1:6" ht="20.100000000000001" customHeight="1" x14ac:dyDescent="0.2">
      <c r="B30" s="34" t="s">
        <v>100</v>
      </c>
      <c r="D30" s="31">
        <v>88923201.489999995</v>
      </c>
      <c r="E30" s="32"/>
      <c r="F30" s="31">
        <v>86702714.719999999</v>
      </c>
    </row>
    <row r="31" spans="1:6" ht="20.100000000000001" customHeight="1" x14ac:dyDescent="0.2">
      <c r="B31" s="34" t="s">
        <v>202</v>
      </c>
      <c r="D31" s="31">
        <v>3687489.62</v>
      </c>
      <c r="E31" s="32"/>
      <c r="F31" s="31">
        <v>10440126.369999999</v>
      </c>
    </row>
    <row r="32" spans="1:6" ht="20.100000000000001" customHeight="1" x14ac:dyDescent="0.2">
      <c r="B32" s="34" t="s">
        <v>101</v>
      </c>
      <c r="D32" s="31">
        <v>239555.88</v>
      </c>
      <c r="E32" s="32"/>
      <c r="F32" s="31">
        <v>845939.35</v>
      </c>
    </row>
    <row r="33" spans="1:6" ht="20.100000000000001" customHeight="1" x14ac:dyDescent="0.2">
      <c r="B33" s="34" t="s">
        <v>58</v>
      </c>
      <c r="D33" s="31">
        <v>4915924.24</v>
      </c>
      <c r="E33" s="32"/>
      <c r="F33" s="31">
        <v>3094912.77</v>
      </c>
    </row>
    <row r="34" spans="1:6" ht="20.100000000000001" customHeight="1" thickBot="1" x14ac:dyDescent="0.25">
      <c r="B34" s="37" t="s">
        <v>178</v>
      </c>
      <c r="C34" s="37"/>
      <c r="D34" s="44">
        <f>SUM(D22:D33)</f>
        <v>253366517.66000003</v>
      </c>
      <c r="E34" s="64"/>
      <c r="F34" s="44">
        <f>SUM(F22:F33)</f>
        <v>243275492.78</v>
      </c>
    </row>
    <row r="35" spans="1:6" ht="13.5" customHeight="1" thickTop="1" x14ac:dyDescent="0.2">
      <c r="B35" s="37"/>
      <c r="C35" s="37"/>
      <c r="D35" s="45"/>
      <c r="E35" s="64"/>
      <c r="F35" s="45"/>
    </row>
    <row r="36" spans="1:6" ht="20.100000000000001" customHeight="1" x14ac:dyDescent="0.55000000000000004">
      <c r="A36" s="19"/>
      <c r="C36" s="34" t="s">
        <v>340</v>
      </c>
      <c r="D36" s="19"/>
      <c r="E36" s="19"/>
    </row>
    <row r="37" spans="1:6" ht="20.100000000000001" customHeight="1" x14ac:dyDescent="0.55000000000000004">
      <c r="A37" s="19"/>
      <c r="B37" s="34" t="s">
        <v>318</v>
      </c>
      <c r="C37" s="19"/>
      <c r="D37" s="19"/>
      <c r="E37" s="19"/>
    </row>
    <row r="38" spans="1:6" ht="20.100000000000001" customHeight="1" x14ac:dyDescent="0.55000000000000004">
      <c r="A38" s="19"/>
      <c r="B38" s="34" t="s">
        <v>320</v>
      </c>
      <c r="C38" s="19"/>
      <c r="D38" s="19"/>
      <c r="E38" s="19"/>
    </row>
    <row r="39" spans="1:6" ht="20.100000000000001" customHeight="1" x14ac:dyDescent="0.55000000000000004">
      <c r="A39" s="19"/>
      <c r="B39" s="34" t="s">
        <v>319</v>
      </c>
      <c r="C39" s="19"/>
      <c r="D39" s="19"/>
      <c r="E39" s="19"/>
    </row>
    <row r="40" spans="1:6" ht="20.100000000000001" customHeight="1" x14ac:dyDescent="0.55000000000000004">
      <c r="A40" s="19"/>
      <c r="B40" s="19"/>
      <c r="C40" s="19"/>
      <c r="D40" s="19"/>
      <c r="E40" s="19"/>
      <c r="F40" s="231">
        <v>13</v>
      </c>
    </row>
    <row r="41" spans="1:6" ht="20.100000000000001" customHeight="1" x14ac:dyDescent="0.55000000000000004">
      <c r="A41" s="19"/>
      <c r="B41" s="19"/>
      <c r="C41" s="19"/>
      <c r="D41" s="19"/>
      <c r="E41" s="19"/>
      <c r="F41" s="32"/>
    </row>
    <row r="42" spans="1:6" ht="21" customHeight="1" x14ac:dyDescent="0.55000000000000004">
      <c r="A42" s="19"/>
      <c r="B42" s="19"/>
      <c r="C42" s="19"/>
      <c r="D42" s="19"/>
      <c r="E42" s="19"/>
      <c r="F42" s="32"/>
    </row>
    <row r="43" spans="1:6" ht="19.5" customHeight="1" x14ac:dyDescent="0.55000000000000004">
      <c r="A43" s="19"/>
      <c r="B43" s="19"/>
      <c r="C43" s="19"/>
      <c r="D43" s="19"/>
      <c r="E43" s="19"/>
    </row>
    <row r="44" spans="1:6" ht="19.5" customHeight="1" x14ac:dyDescent="0.55000000000000004">
      <c r="A44" s="19"/>
      <c r="B44" s="19"/>
      <c r="C44" s="19"/>
      <c r="D44" s="19"/>
      <c r="E44" s="19"/>
    </row>
    <row r="45" spans="1:6" ht="19.5" customHeight="1" x14ac:dyDescent="0.55000000000000004">
      <c r="A45" s="19"/>
      <c r="B45" s="19"/>
      <c r="C45" s="19"/>
      <c r="D45" s="19"/>
      <c r="E45" s="19"/>
    </row>
    <row r="46" spans="1:6" ht="19.5" customHeight="1" x14ac:dyDescent="0.55000000000000004">
      <c r="A46" s="19"/>
      <c r="B46" s="19"/>
      <c r="C46" s="19"/>
      <c r="D46" s="19"/>
      <c r="E46" s="19"/>
    </row>
    <row r="47" spans="1:6" ht="19.5" customHeight="1" x14ac:dyDescent="0.55000000000000004">
      <c r="A47" s="19"/>
      <c r="B47" s="19"/>
      <c r="C47" s="19"/>
      <c r="D47" s="19"/>
      <c r="E47" s="19"/>
    </row>
    <row r="48" spans="1:6" ht="19.5" customHeight="1" x14ac:dyDescent="0.55000000000000004">
      <c r="A48" s="19"/>
      <c r="B48" s="19"/>
      <c r="C48" s="19"/>
      <c r="D48" s="19"/>
      <c r="E48" s="19"/>
    </row>
    <row r="49" spans="1:5" ht="19.5" customHeight="1" x14ac:dyDescent="0.55000000000000004">
      <c r="A49" s="19"/>
      <c r="B49" s="19"/>
      <c r="C49" s="19"/>
      <c r="D49" s="19"/>
      <c r="E49" s="19"/>
    </row>
    <row r="50" spans="1:5" ht="19.5" customHeight="1" x14ac:dyDescent="0.55000000000000004">
      <c r="A50" s="19"/>
      <c r="B50" s="19"/>
      <c r="C50" s="19"/>
      <c r="D50" s="19"/>
      <c r="E50" s="19"/>
    </row>
    <row r="51" spans="1:5" ht="19.5" customHeight="1" x14ac:dyDescent="0.55000000000000004">
      <c r="A51" s="19"/>
      <c r="B51" s="19"/>
      <c r="C51" s="19"/>
      <c r="D51" s="19"/>
      <c r="E51" s="19"/>
    </row>
    <row r="52" spans="1:5" ht="19.5" customHeight="1" x14ac:dyDescent="0.55000000000000004">
      <c r="A52" s="19"/>
      <c r="B52" s="19"/>
      <c r="C52" s="19"/>
      <c r="D52" s="19"/>
      <c r="E52" s="19"/>
    </row>
    <row r="53" spans="1:5" ht="19.5" customHeight="1" x14ac:dyDescent="0.55000000000000004">
      <c r="A53" s="19"/>
      <c r="B53" s="19"/>
      <c r="C53" s="19"/>
      <c r="D53" s="19"/>
      <c r="E53" s="19"/>
    </row>
    <row r="54" spans="1:5" ht="19.5" customHeight="1" x14ac:dyDescent="0.55000000000000004">
      <c r="A54" s="19"/>
      <c r="B54" s="19"/>
      <c r="C54" s="19"/>
      <c r="D54" s="19"/>
      <c r="E54" s="19"/>
    </row>
    <row r="55" spans="1:5" ht="19.5" customHeight="1" x14ac:dyDescent="0.55000000000000004">
      <c r="A55" s="19"/>
      <c r="B55" s="19"/>
      <c r="C55" s="19"/>
      <c r="D55" s="19"/>
      <c r="E55" s="19"/>
    </row>
    <row r="56" spans="1:5" ht="19.5" customHeight="1" x14ac:dyDescent="0.55000000000000004">
      <c r="A56" s="19"/>
      <c r="B56" s="19"/>
      <c r="C56" s="19"/>
      <c r="D56" s="19"/>
      <c r="E56" s="19"/>
    </row>
    <row r="57" spans="1:5" ht="19.5" customHeight="1" x14ac:dyDescent="0.55000000000000004">
      <c r="A57" s="19"/>
      <c r="B57" s="19"/>
      <c r="C57" s="19"/>
      <c r="D57" s="19"/>
      <c r="E57" s="19"/>
    </row>
    <row r="58" spans="1:5" ht="19.5" customHeight="1" x14ac:dyDescent="0.55000000000000004">
      <c r="A58" s="19"/>
      <c r="B58" s="19"/>
      <c r="C58" s="19"/>
      <c r="D58" s="19"/>
      <c r="E58" s="19"/>
    </row>
    <row r="59" spans="1:5" ht="19.5" customHeight="1" x14ac:dyDescent="0.55000000000000004">
      <c r="A59" s="19"/>
      <c r="B59" s="19"/>
      <c r="C59" s="19"/>
      <c r="D59" s="19"/>
      <c r="E59" s="19"/>
    </row>
    <row r="60" spans="1:5" ht="19.5" customHeight="1" x14ac:dyDescent="0.55000000000000004">
      <c r="A60" s="19"/>
      <c r="B60" s="19"/>
      <c r="C60" s="19"/>
      <c r="D60" s="19"/>
      <c r="E60" s="19"/>
    </row>
    <row r="61" spans="1:5" ht="19.5" customHeight="1" x14ac:dyDescent="0.55000000000000004">
      <c r="A61" s="19"/>
      <c r="B61" s="19"/>
      <c r="C61" s="19"/>
      <c r="D61" s="19"/>
      <c r="E61" s="19"/>
    </row>
    <row r="62" spans="1:5" ht="19.5" customHeight="1" x14ac:dyDescent="0.55000000000000004">
      <c r="A62" s="19"/>
      <c r="B62" s="19"/>
      <c r="C62" s="19"/>
      <c r="D62" s="19"/>
      <c r="E62" s="19"/>
    </row>
    <row r="63" spans="1:5" ht="19.5" customHeight="1" x14ac:dyDescent="0.55000000000000004">
      <c r="A63" s="19"/>
      <c r="B63" s="19"/>
      <c r="C63" s="19"/>
      <c r="D63" s="19"/>
      <c r="E63" s="19"/>
    </row>
    <row r="64" spans="1:5" ht="19.5" customHeight="1" x14ac:dyDescent="0.55000000000000004">
      <c r="A64" s="19"/>
      <c r="B64" s="19"/>
      <c r="C64" s="19"/>
      <c r="D64" s="19"/>
      <c r="E64" s="19"/>
    </row>
    <row r="65" spans="1:5" ht="19.5" customHeight="1" x14ac:dyDescent="0.55000000000000004">
      <c r="A65" s="19"/>
      <c r="B65" s="19"/>
      <c r="C65" s="19"/>
      <c r="D65" s="19"/>
      <c r="E65" s="19"/>
    </row>
    <row r="66" spans="1:5" ht="19.5" customHeight="1" x14ac:dyDescent="0.55000000000000004">
      <c r="A66" s="19"/>
      <c r="B66" s="19"/>
      <c r="C66" s="19"/>
      <c r="D66" s="19"/>
      <c r="E66" s="19"/>
    </row>
    <row r="67" spans="1:5" ht="19.5" customHeight="1" x14ac:dyDescent="0.55000000000000004">
      <c r="A67" s="19"/>
      <c r="B67" s="19"/>
      <c r="C67" s="19"/>
      <c r="D67" s="19"/>
      <c r="E67" s="19"/>
    </row>
    <row r="68" spans="1:5" ht="19.5" customHeight="1" x14ac:dyDescent="0.55000000000000004">
      <c r="A68" s="19"/>
      <c r="B68" s="19"/>
      <c r="C68" s="19"/>
      <c r="D68" s="19"/>
      <c r="E68" s="19"/>
    </row>
    <row r="69" spans="1:5" ht="19.5" customHeight="1" x14ac:dyDescent="0.55000000000000004">
      <c r="A69" s="19"/>
      <c r="B69" s="19"/>
      <c r="C69" s="19"/>
      <c r="D69" s="19"/>
      <c r="E69" s="19"/>
    </row>
    <row r="70" spans="1:5" ht="19.5" customHeight="1" x14ac:dyDescent="0.55000000000000004">
      <c r="A70" s="19"/>
      <c r="B70" s="19"/>
      <c r="C70" s="19"/>
      <c r="D70" s="19"/>
      <c r="E70" s="19"/>
    </row>
    <row r="71" spans="1:5" ht="19.5" customHeight="1" x14ac:dyDescent="0.55000000000000004">
      <c r="A71" s="19"/>
      <c r="B71" s="19"/>
      <c r="C71" s="19"/>
      <c r="D71" s="19"/>
      <c r="E71" s="19"/>
    </row>
    <row r="72" spans="1:5" ht="19.5" customHeight="1" x14ac:dyDescent="0.55000000000000004">
      <c r="A72" s="19"/>
      <c r="B72" s="19"/>
      <c r="C72" s="19"/>
      <c r="D72" s="19"/>
      <c r="E72" s="19"/>
    </row>
    <row r="73" spans="1:5" ht="19.5" customHeight="1" x14ac:dyDescent="0.55000000000000004">
      <c r="A73" s="19"/>
      <c r="B73" s="19"/>
      <c r="C73" s="19"/>
      <c r="D73" s="19"/>
      <c r="E73" s="19"/>
    </row>
    <row r="74" spans="1:5" ht="19.5" customHeight="1" x14ac:dyDescent="0.55000000000000004">
      <c r="A74" s="19"/>
      <c r="B74" s="19"/>
      <c r="C74" s="19"/>
      <c r="D74" s="19"/>
      <c r="E74" s="19"/>
    </row>
    <row r="75" spans="1:5" ht="19.5" customHeight="1" x14ac:dyDescent="0.55000000000000004">
      <c r="A75" s="19"/>
      <c r="B75" s="19"/>
      <c r="C75" s="19"/>
      <c r="D75" s="19"/>
      <c r="E75" s="19"/>
    </row>
    <row r="76" spans="1:5" ht="19.5" customHeight="1" x14ac:dyDescent="0.55000000000000004">
      <c r="A76" s="19"/>
      <c r="B76" s="19"/>
      <c r="C76" s="19"/>
      <c r="D76" s="19"/>
      <c r="E76" s="19"/>
    </row>
    <row r="77" spans="1:5" ht="19.5" customHeight="1" x14ac:dyDescent="0.55000000000000004">
      <c r="A77" s="19"/>
      <c r="B77" s="19"/>
      <c r="C77" s="19"/>
      <c r="D77" s="19"/>
      <c r="E77" s="19"/>
    </row>
    <row r="78" spans="1:5" ht="19.5" customHeight="1" x14ac:dyDescent="0.55000000000000004">
      <c r="A78" s="19"/>
      <c r="B78" s="19"/>
      <c r="C78" s="19"/>
      <c r="D78" s="19"/>
      <c r="E78" s="19"/>
    </row>
    <row r="79" spans="1:5" ht="19.5" customHeight="1" x14ac:dyDescent="0.55000000000000004">
      <c r="A79" s="19"/>
      <c r="B79" s="19"/>
      <c r="C79" s="19"/>
      <c r="D79" s="19"/>
      <c r="E79" s="19"/>
    </row>
    <row r="80" spans="1:5" ht="19.5" customHeight="1" x14ac:dyDescent="0.55000000000000004">
      <c r="A80" s="19"/>
      <c r="B80" s="19"/>
      <c r="C80" s="19"/>
      <c r="D80" s="19"/>
      <c r="E80" s="19"/>
    </row>
    <row r="81" spans="1:5" ht="19.5" customHeight="1" x14ac:dyDescent="0.55000000000000004">
      <c r="A81" s="19"/>
      <c r="B81" s="19"/>
      <c r="C81" s="19"/>
      <c r="D81" s="19"/>
      <c r="E81" s="19"/>
    </row>
    <row r="82" spans="1:5" ht="19.5" customHeight="1" x14ac:dyDescent="0.55000000000000004">
      <c r="A82" s="19"/>
      <c r="B82" s="19"/>
      <c r="C82" s="19"/>
      <c r="D82" s="19"/>
      <c r="E82" s="19"/>
    </row>
    <row r="83" spans="1:5" ht="19.5" customHeight="1" x14ac:dyDescent="0.55000000000000004">
      <c r="A83" s="19"/>
      <c r="B83" s="19"/>
      <c r="C83" s="19"/>
      <c r="D83" s="19"/>
      <c r="E83" s="19"/>
    </row>
    <row r="84" spans="1:5" ht="19.5" customHeight="1" x14ac:dyDescent="0.55000000000000004">
      <c r="A84" s="19"/>
      <c r="B84" s="19"/>
      <c r="C84" s="19"/>
      <c r="D84" s="19"/>
      <c r="E84" s="19"/>
    </row>
    <row r="85" spans="1:5" ht="19.5" customHeight="1" x14ac:dyDescent="0.55000000000000004">
      <c r="A85" s="19"/>
      <c r="B85" s="19"/>
      <c r="C85" s="19"/>
      <c r="D85" s="19"/>
      <c r="E85" s="19"/>
    </row>
    <row r="86" spans="1:5" ht="19.5" customHeight="1" x14ac:dyDescent="0.55000000000000004">
      <c r="A86" s="19"/>
      <c r="B86" s="19"/>
      <c r="C86" s="19"/>
      <c r="D86" s="19"/>
      <c r="E86" s="19"/>
    </row>
    <row r="87" spans="1:5" ht="19.5" customHeight="1" x14ac:dyDescent="0.55000000000000004">
      <c r="A87" s="19"/>
      <c r="B87" s="19"/>
      <c r="C87" s="19"/>
      <c r="D87" s="19"/>
      <c r="E87" s="19"/>
    </row>
    <row r="88" spans="1:5" ht="19.5" customHeight="1" x14ac:dyDescent="0.55000000000000004">
      <c r="A88" s="19"/>
      <c r="B88" s="19"/>
      <c r="C88" s="19"/>
      <c r="D88" s="19"/>
      <c r="E88" s="19"/>
    </row>
    <row r="89" spans="1:5" ht="19.5" customHeight="1" x14ac:dyDescent="0.55000000000000004">
      <c r="A89" s="19"/>
      <c r="B89" s="19"/>
      <c r="C89" s="19"/>
      <c r="D89" s="19"/>
      <c r="E89" s="19"/>
    </row>
    <row r="90" spans="1:5" ht="19.5" customHeight="1" x14ac:dyDescent="0.55000000000000004">
      <c r="A90" s="19"/>
      <c r="B90" s="19"/>
      <c r="C90" s="19"/>
      <c r="D90" s="19"/>
      <c r="E90" s="19"/>
    </row>
  </sheetData>
  <mergeCells count="3">
    <mergeCell ref="B15:C15"/>
    <mergeCell ref="B16:C16"/>
    <mergeCell ref="B17:C17"/>
  </mergeCells>
  <printOptions horizontalCentered="1"/>
  <pageMargins left="0.98425196850393704" right="0.55118110236220474" top="0.74803149606299213" bottom="0.6692913385826772" header="0.43307086614173229" footer="0.23622047244094491"/>
  <pageSetup paperSize="9" scale="95" firstPageNumber="13" fitToWidth="0" fitToHeight="0" orientation="portrait" useFirstPageNumber="1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1" tint="0.34998626667073579"/>
  </sheetPr>
  <dimension ref="A1:K108"/>
  <sheetViews>
    <sheetView zoomScale="120" zoomScaleNormal="120" workbookViewId="0">
      <selection activeCell="F13" sqref="F13"/>
    </sheetView>
  </sheetViews>
  <sheetFormatPr defaultColWidth="4.140625" defaultRowHeight="21" customHeight="1" x14ac:dyDescent="0.2"/>
  <cols>
    <col min="1" max="1" width="3.7109375" style="32" customWidth="1"/>
    <col min="2" max="2" width="4.42578125" style="32" customWidth="1"/>
    <col min="3" max="3" width="18.5703125" style="32" customWidth="1"/>
    <col min="4" max="4" width="18.42578125" style="32" customWidth="1"/>
    <col min="5" max="5" width="3.28515625" style="32" customWidth="1"/>
    <col min="6" max="6" width="17.28515625" style="32" customWidth="1"/>
    <col min="7" max="7" width="3" style="31" customWidth="1"/>
    <col min="8" max="8" width="17.85546875" style="126" customWidth="1"/>
    <col min="9" max="9" width="2.28515625" style="126" customWidth="1"/>
    <col min="10" max="10" width="17.28515625" style="33" customWidth="1"/>
    <col min="11" max="11" width="17.85546875" style="31" bestFit="1" customWidth="1"/>
    <col min="12" max="16384" width="4.140625" style="32"/>
  </cols>
  <sheetData>
    <row r="1" spans="1:11" s="81" customFormat="1" ht="18.600000000000001" customHeight="1" x14ac:dyDescent="0.2">
      <c r="A1" s="249"/>
      <c r="B1" s="244"/>
      <c r="C1" s="244"/>
      <c r="D1" s="244"/>
      <c r="E1" s="244"/>
      <c r="F1" s="256"/>
      <c r="G1" s="254"/>
      <c r="H1" s="248" t="s">
        <v>1</v>
      </c>
      <c r="I1" s="100"/>
      <c r="J1" s="101"/>
      <c r="K1" s="237"/>
    </row>
    <row r="2" spans="1:11" s="81" customFormat="1" ht="18.600000000000001" customHeight="1" x14ac:dyDescent="0.2">
      <c r="A2" s="244" t="s">
        <v>268</v>
      </c>
      <c r="B2" s="244"/>
      <c r="C2" s="244"/>
      <c r="D2" s="244"/>
      <c r="E2" s="244"/>
      <c r="F2" s="87">
        <v>2565</v>
      </c>
      <c r="G2" s="87"/>
      <c r="H2" s="87">
        <v>2564</v>
      </c>
      <c r="I2" s="100"/>
      <c r="J2" s="101"/>
      <c r="K2" s="237"/>
    </row>
    <row r="3" spans="1:11" s="81" customFormat="1" ht="18.600000000000001" customHeight="1" x14ac:dyDescent="0.2">
      <c r="B3" s="263" t="s">
        <v>55</v>
      </c>
      <c r="C3" s="244"/>
      <c r="D3" s="244"/>
      <c r="E3" s="244"/>
      <c r="F3" s="237">
        <v>25036665.48</v>
      </c>
      <c r="G3" s="254"/>
      <c r="H3" s="237">
        <v>22118796.07</v>
      </c>
      <c r="I3" s="100"/>
      <c r="J3" s="101"/>
      <c r="K3" s="237"/>
    </row>
    <row r="4" spans="1:11" s="81" customFormat="1" ht="18.600000000000001" customHeight="1" x14ac:dyDescent="0.2">
      <c r="B4" s="263" t="s">
        <v>125</v>
      </c>
      <c r="C4" s="244"/>
      <c r="D4" s="244"/>
      <c r="E4" s="244"/>
      <c r="F4" s="237">
        <v>1181333.92</v>
      </c>
      <c r="G4" s="254"/>
      <c r="H4" s="237">
        <v>1187656.97</v>
      </c>
      <c r="I4" s="100"/>
      <c r="J4" s="101"/>
      <c r="K4" s="237"/>
    </row>
    <row r="5" spans="1:11" s="81" customFormat="1" ht="18.600000000000001" customHeight="1" x14ac:dyDescent="0.2">
      <c r="B5" s="263" t="s">
        <v>56</v>
      </c>
      <c r="F5" s="237">
        <v>14327059.609999999</v>
      </c>
      <c r="H5" s="237">
        <v>13340260.08</v>
      </c>
      <c r="I5" s="100"/>
      <c r="J5" s="101"/>
      <c r="K5" s="237"/>
    </row>
    <row r="6" spans="1:11" s="81" customFormat="1" ht="18.600000000000001" customHeight="1" x14ac:dyDescent="0.2">
      <c r="B6" s="263" t="s">
        <v>102</v>
      </c>
      <c r="F6" s="237">
        <v>33045575.010000002</v>
      </c>
      <c r="H6" s="237">
        <v>29030917.969999999</v>
      </c>
      <c r="I6" s="100"/>
      <c r="J6" s="101"/>
      <c r="K6" s="237"/>
    </row>
    <row r="7" spans="1:11" s="81" customFormat="1" ht="18.600000000000001" customHeight="1" x14ac:dyDescent="0.2">
      <c r="B7" s="263" t="s">
        <v>103</v>
      </c>
      <c r="F7" s="237">
        <v>2388413.75</v>
      </c>
      <c r="H7" s="237">
        <v>2549832.02</v>
      </c>
      <c r="I7" s="100"/>
      <c r="J7" s="101"/>
      <c r="K7" s="237"/>
    </row>
    <row r="8" spans="1:11" s="81" customFormat="1" ht="18.600000000000001" customHeight="1" thickBot="1" x14ac:dyDescent="0.25">
      <c r="B8" s="244" t="s">
        <v>43</v>
      </c>
      <c r="C8" s="244"/>
      <c r="D8" s="244"/>
      <c r="E8" s="244"/>
      <c r="F8" s="253">
        <f>SUM(F3:F7)</f>
        <v>75979047.769999996</v>
      </c>
      <c r="G8" s="254"/>
      <c r="H8" s="253">
        <f>SUM(H3:H7)</f>
        <v>68227463.109999999</v>
      </c>
      <c r="I8" s="100"/>
      <c r="J8" s="101"/>
      <c r="K8" s="237"/>
    </row>
    <row r="9" spans="1:11" s="81" customFormat="1" ht="11.25" customHeight="1" thickTop="1" x14ac:dyDescent="0.2">
      <c r="B9" s="244"/>
      <c r="C9" s="244"/>
      <c r="D9" s="244"/>
      <c r="E9" s="244"/>
      <c r="F9" s="256"/>
      <c r="G9" s="254"/>
      <c r="H9" s="256"/>
      <c r="I9" s="100"/>
      <c r="J9" s="101"/>
      <c r="K9" s="237"/>
    </row>
    <row r="10" spans="1:11" s="81" customFormat="1" ht="18.600000000000001" customHeight="1" x14ac:dyDescent="0.2">
      <c r="A10" s="244"/>
      <c r="B10" s="250"/>
      <c r="C10" s="250"/>
      <c r="D10" s="250"/>
      <c r="E10" s="250"/>
      <c r="F10" s="98"/>
      <c r="G10" s="98"/>
      <c r="H10" s="248" t="s">
        <v>1</v>
      </c>
      <c r="I10" s="100"/>
      <c r="J10" s="101"/>
      <c r="K10" s="237"/>
    </row>
    <row r="11" spans="1:11" s="81" customFormat="1" ht="18.600000000000001" customHeight="1" x14ac:dyDescent="0.2">
      <c r="A11" s="99" t="s">
        <v>269</v>
      </c>
      <c r="F11" s="87">
        <v>2565</v>
      </c>
      <c r="G11" s="87"/>
      <c r="H11" s="87">
        <v>2564</v>
      </c>
      <c r="I11" s="100"/>
      <c r="J11" s="101"/>
      <c r="K11" s="237"/>
    </row>
    <row r="12" spans="1:11" s="81" customFormat="1" ht="18.600000000000001" customHeight="1" x14ac:dyDescent="0.2">
      <c r="B12" s="81" t="s">
        <v>30</v>
      </c>
      <c r="F12" s="237">
        <v>53348606.350000001</v>
      </c>
      <c r="H12" s="237">
        <v>46819600.399999999</v>
      </c>
      <c r="I12" s="100"/>
      <c r="J12" s="101"/>
      <c r="K12" s="237"/>
    </row>
    <row r="13" spans="1:11" s="81" customFormat="1" ht="18.600000000000001" customHeight="1" x14ac:dyDescent="0.2">
      <c r="B13" s="81" t="s">
        <v>67</v>
      </c>
      <c r="F13" s="237">
        <f>38960309.61-6332.5</f>
        <v>38953977.109999999</v>
      </c>
      <c r="H13" s="237">
        <v>47220695.950000003</v>
      </c>
      <c r="I13" s="100"/>
      <c r="J13" s="101"/>
      <c r="K13" s="237"/>
    </row>
    <row r="14" spans="1:11" s="81" customFormat="1" ht="18.600000000000001" customHeight="1" x14ac:dyDescent="0.2">
      <c r="B14" s="81" t="s">
        <v>44</v>
      </c>
      <c r="F14" s="237">
        <v>9183631.0199999996</v>
      </c>
      <c r="H14" s="237">
        <v>8325971.4100000001</v>
      </c>
      <c r="I14" s="100"/>
      <c r="J14" s="101"/>
      <c r="K14" s="237"/>
    </row>
    <row r="15" spans="1:11" s="81" customFormat="1" ht="18.600000000000001" customHeight="1" thickBot="1" x14ac:dyDescent="0.25">
      <c r="B15" s="244" t="s">
        <v>104</v>
      </c>
      <c r="C15" s="244"/>
      <c r="D15" s="244"/>
      <c r="E15" s="244"/>
      <c r="F15" s="253">
        <f>SUM(F12:F14)</f>
        <v>101486214.48</v>
      </c>
      <c r="G15" s="254"/>
      <c r="H15" s="253">
        <f>SUM(H12:H14)</f>
        <v>102366267.75999999</v>
      </c>
      <c r="I15" s="100"/>
      <c r="J15" s="101"/>
      <c r="K15" s="237"/>
    </row>
    <row r="16" spans="1:11" s="81" customFormat="1" ht="10.5" customHeight="1" thickTop="1" x14ac:dyDescent="0.2">
      <c r="B16" s="244"/>
      <c r="C16" s="244"/>
      <c r="D16" s="244"/>
      <c r="E16" s="244"/>
      <c r="F16" s="256"/>
      <c r="G16" s="254"/>
      <c r="H16" s="256"/>
      <c r="I16" s="100"/>
      <c r="J16" s="101"/>
      <c r="K16" s="237"/>
    </row>
    <row r="17" spans="1:11" s="81" customFormat="1" ht="18.600000000000001" customHeight="1" x14ac:dyDescent="0.2">
      <c r="F17" s="237"/>
      <c r="H17" s="248" t="s">
        <v>1</v>
      </c>
      <c r="I17" s="100"/>
      <c r="J17" s="101"/>
      <c r="K17" s="237"/>
    </row>
    <row r="18" spans="1:11" s="81" customFormat="1" ht="18.600000000000001" customHeight="1" x14ac:dyDescent="0.2">
      <c r="A18" s="99" t="s">
        <v>270</v>
      </c>
      <c r="F18" s="87">
        <v>2565</v>
      </c>
      <c r="G18" s="87"/>
      <c r="H18" s="87">
        <v>2564</v>
      </c>
      <c r="I18" s="100"/>
      <c r="J18" s="101"/>
      <c r="K18" s="237"/>
    </row>
    <row r="19" spans="1:11" s="81" customFormat="1" ht="18.600000000000001" customHeight="1" x14ac:dyDescent="0.2">
      <c r="A19" s="99"/>
      <c r="B19" s="81" t="s">
        <v>277</v>
      </c>
      <c r="F19" s="237">
        <v>72386907.760000005</v>
      </c>
      <c r="H19" s="237">
        <v>9395123.9000000004</v>
      </c>
      <c r="I19" s="100"/>
      <c r="J19" s="101"/>
      <c r="K19" s="237"/>
    </row>
    <row r="20" spans="1:11" s="81" customFormat="1" ht="18.600000000000001" customHeight="1" x14ac:dyDescent="0.2">
      <c r="A20" s="99"/>
      <c r="B20" s="81" t="s">
        <v>105</v>
      </c>
      <c r="F20" s="237">
        <v>234799.85</v>
      </c>
      <c r="H20" s="237">
        <v>285588.98</v>
      </c>
      <c r="I20" s="100"/>
      <c r="J20" s="101"/>
      <c r="K20" s="237"/>
    </row>
    <row r="21" spans="1:11" s="81" customFormat="1" ht="18.600000000000001" customHeight="1" thickBot="1" x14ac:dyDescent="0.25">
      <c r="B21" s="244" t="s">
        <v>60</v>
      </c>
      <c r="C21" s="244"/>
      <c r="D21" s="244"/>
      <c r="E21" s="244"/>
      <c r="F21" s="253">
        <f>SUM(F19:F20)</f>
        <v>72621707.609999999</v>
      </c>
      <c r="G21" s="254"/>
      <c r="H21" s="253">
        <f>SUM(H19:H20)</f>
        <v>9680712.8800000008</v>
      </c>
      <c r="I21" s="100"/>
      <c r="J21" s="101"/>
      <c r="K21" s="237"/>
    </row>
    <row r="22" spans="1:11" s="81" customFormat="1" ht="9.75" customHeight="1" thickTop="1" x14ac:dyDescent="0.2">
      <c r="B22" s="80"/>
      <c r="C22" s="80"/>
      <c r="D22" s="80"/>
      <c r="E22" s="80"/>
      <c r="F22" s="80"/>
      <c r="G22" s="80"/>
      <c r="H22" s="264"/>
      <c r="I22" s="100"/>
      <c r="J22" s="101"/>
      <c r="K22" s="237"/>
    </row>
    <row r="23" spans="1:11" s="81" customFormat="1" ht="18.600000000000001" customHeight="1" x14ac:dyDescent="0.2">
      <c r="C23" s="240" t="s">
        <v>328</v>
      </c>
      <c r="F23" s="80"/>
      <c r="G23" s="80"/>
      <c r="H23" s="265"/>
      <c r="I23" s="100"/>
      <c r="J23" s="101"/>
      <c r="K23" s="237"/>
    </row>
    <row r="24" spans="1:11" s="81" customFormat="1" ht="18.600000000000001" customHeight="1" x14ac:dyDescent="0.2">
      <c r="B24" s="81" t="s">
        <v>330</v>
      </c>
      <c r="C24" s="80"/>
      <c r="D24" s="80"/>
      <c r="E24" s="80"/>
      <c r="F24" s="80"/>
      <c r="G24" s="80"/>
      <c r="H24" s="265"/>
      <c r="I24" s="100"/>
      <c r="J24" s="101"/>
      <c r="K24" s="237"/>
    </row>
    <row r="25" spans="1:11" s="81" customFormat="1" ht="18.600000000000001" customHeight="1" x14ac:dyDescent="0.2">
      <c r="B25" s="81" t="s">
        <v>329</v>
      </c>
      <c r="C25" s="80"/>
      <c r="D25" s="80"/>
      <c r="E25" s="80"/>
      <c r="F25" s="80"/>
      <c r="G25" s="80"/>
      <c r="H25" s="265"/>
      <c r="I25" s="100"/>
      <c r="J25" s="101"/>
      <c r="K25" s="237"/>
    </row>
    <row r="26" spans="1:11" s="81" customFormat="1" ht="18.600000000000001" customHeight="1" x14ac:dyDescent="0.2">
      <c r="H26" s="237"/>
      <c r="I26" s="100"/>
      <c r="J26" s="101"/>
      <c r="K26" s="237"/>
    </row>
    <row r="27" spans="1:11" s="245" customFormat="1" ht="18.600000000000001" customHeight="1" x14ac:dyDescent="0.55000000000000004">
      <c r="A27" s="244" t="s">
        <v>326</v>
      </c>
      <c r="B27" s="244"/>
      <c r="C27" s="244"/>
    </row>
    <row r="28" spans="1:11" s="246" customFormat="1" ht="18.600000000000001" customHeight="1" x14ac:dyDescent="0.2">
      <c r="C28" s="246" t="s">
        <v>336</v>
      </c>
    </row>
    <row r="29" spans="1:11" s="246" customFormat="1" ht="18.75" customHeight="1" x14ac:dyDescent="0.2">
      <c r="B29" s="246" t="s">
        <v>337</v>
      </c>
    </row>
    <row r="30" spans="1:11" s="246" customFormat="1" ht="20.25" customHeight="1" x14ac:dyDescent="0.2">
      <c r="B30" s="246" t="s">
        <v>338</v>
      </c>
    </row>
    <row r="31" spans="1:11" s="81" customFormat="1" ht="11.25" customHeight="1" x14ac:dyDescent="0.2">
      <c r="H31" s="237"/>
      <c r="I31" s="100"/>
      <c r="J31" s="101"/>
      <c r="K31" s="237"/>
    </row>
    <row r="32" spans="1:11" s="81" customFormat="1" ht="18.600000000000001" customHeight="1" x14ac:dyDescent="0.2">
      <c r="A32" s="99" t="s">
        <v>327</v>
      </c>
      <c r="F32" s="237"/>
      <c r="H32" s="237"/>
      <c r="I32" s="100"/>
      <c r="J32" s="101"/>
      <c r="K32" s="237"/>
    </row>
    <row r="33" spans="1:11" s="81" customFormat="1" ht="18.600000000000001" customHeight="1" x14ac:dyDescent="0.2">
      <c r="A33" s="99"/>
      <c r="C33" s="81" t="s">
        <v>231</v>
      </c>
      <c r="F33" s="237"/>
      <c r="H33" s="237"/>
      <c r="I33" s="100"/>
      <c r="J33" s="101"/>
      <c r="K33" s="237"/>
    </row>
    <row r="34" spans="1:11" s="81" customFormat="1" ht="18.600000000000001" customHeight="1" x14ac:dyDescent="0.2">
      <c r="B34" s="81" t="s">
        <v>285</v>
      </c>
      <c r="F34" s="237"/>
      <c r="H34" s="237"/>
      <c r="I34" s="100"/>
      <c r="J34" s="101"/>
      <c r="K34" s="237"/>
    </row>
    <row r="35" spans="1:11" s="81" customFormat="1" ht="10.5" customHeight="1" x14ac:dyDescent="0.2">
      <c r="F35" s="237"/>
      <c r="H35" s="237"/>
      <c r="I35" s="100"/>
      <c r="J35" s="101"/>
      <c r="K35" s="237"/>
    </row>
    <row r="36" spans="1:11" s="81" customFormat="1" ht="18.600000000000001" customHeight="1" x14ac:dyDescent="0.2">
      <c r="A36" s="99"/>
      <c r="F36" s="237"/>
      <c r="H36" s="248" t="s">
        <v>1</v>
      </c>
      <c r="I36" s="100"/>
      <c r="J36" s="101"/>
      <c r="K36" s="237"/>
    </row>
    <row r="37" spans="1:11" s="81" customFormat="1" ht="18.600000000000001" customHeight="1" x14ac:dyDescent="0.2">
      <c r="D37" s="85" t="s">
        <v>138</v>
      </c>
      <c r="E37" s="85"/>
      <c r="F37" s="85" t="s">
        <v>139</v>
      </c>
      <c r="G37" s="266"/>
      <c r="H37" s="85" t="s">
        <v>46</v>
      </c>
      <c r="I37" s="100"/>
      <c r="J37" s="101"/>
      <c r="K37" s="237"/>
    </row>
    <row r="38" spans="1:11" s="81" customFormat="1" ht="18.600000000000001" customHeight="1" x14ac:dyDescent="0.2">
      <c r="B38" s="80"/>
      <c r="D38" s="237"/>
      <c r="E38" s="237"/>
      <c r="F38" s="237"/>
      <c r="H38" s="237"/>
      <c r="I38" s="100"/>
      <c r="J38" s="101"/>
      <c r="K38" s="237"/>
    </row>
    <row r="39" spans="1:11" s="81" customFormat="1" ht="18.600000000000001" customHeight="1" x14ac:dyDescent="0.2">
      <c r="B39" s="81" t="s">
        <v>147</v>
      </c>
      <c r="D39" s="237">
        <v>1986589.32</v>
      </c>
      <c r="E39" s="237"/>
      <c r="F39" s="237">
        <v>0</v>
      </c>
      <c r="H39" s="237">
        <f>+D39+F39</f>
        <v>1986589.32</v>
      </c>
      <c r="I39" s="100"/>
      <c r="J39" s="101"/>
      <c r="K39" s="237"/>
    </row>
    <row r="40" spans="1:11" s="81" customFormat="1" ht="18.600000000000001" customHeight="1" x14ac:dyDescent="0.2">
      <c r="B40" s="81" t="s">
        <v>148</v>
      </c>
      <c r="D40" s="237">
        <v>808493841.02999997</v>
      </c>
      <c r="E40" s="237"/>
      <c r="F40" s="237">
        <v>146025300</v>
      </c>
      <c r="H40" s="237">
        <f>+D40+F40</f>
        <v>954519141.02999997</v>
      </c>
      <c r="I40" s="100"/>
      <c r="J40" s="101"/>
      <c r="K40" s="237"/>
    </row>
    <row r="41" spans="1:11" s="81" customFormat="1" ht="18.600000000000001" customHeight="1" thickBot="1" x14ac:dyDescent="0.25">
      <c r="B41" s="80"/>
      <c r="C41" s="267"/>
      <c r="D41" s="268">
        <f>SUM(D38:D40)</f>
        <v>810480430.35000002</v>
      </c>
      <c r="E41" s="269"/>
      <c r="F41" s="268">
        <f>SUM(F38:F40)</f>
        <v>146025300</v>
      </c>
      <c r="H41" s="268">
        <f>SUM(H38:H40)</f>
        <v>956505730.35000002</v>
      </c>
      <c r="I41" s="100"/>
      <c r="J41" s="101"/>
      <c r="K41" s="237"/>
    </row>
    <row r="42" spans="1:11" s="81" customFormat="1" ht="18.600000000000001" customHeight="1" thickTop="1" x14ac:dyDescent="0.2">
      <c r="A42" s="86"/>
      <c r="B42" s="86"/>
      <c r="C42" s="86"/>
      <c r="D42" s="86"/>
      <c r="E42" s="86"/>
      <c r="F42" s="86"/>
      <c r="G42" s="86"/>
      <c r="I42" s="100"/>
      <c r="J42" s="101"/>
      <c r="K42" s="237"/>
    </row>
    <row r="43" spans="1:11" s="81" customFormat="1" ht="18.600000000000001" customHeight="1" x14ac:dyDescent="0.2">
      <c r="A43" s="86"/>
      <c r="B43" s="86"/>
      <c r="C43" s="86"/>
      <c r="D43" s="86"/>
      <c r="E43" s="86"/>
      <c r="F43" s="86"/>
      <c r="G43" s="86"/>
      <c r="H43" s="239">
        <v>14</v>
      </c>
      <c r="I43" s="100"/>
      <c r="J43" s="101"/>
      <c r="K43" s="237"/>
    </row>
    <row r="44" spans="1:11" ht="21" customHeight="1" x14ac:dyDescent="0.2">
      <c r="A44" s="117"/>
      <c r="B44" s="117"/>
      <c r="C44" s="117"/>
      <c r="D44" s="117"/>
      <c r="E44" s="117"/>
      <c r="F44" s="117"/>
      <c r="G44" s="117"/>
    </row>
    <row r="45" spans="1:11" ht="21" customHeight="1" x14ac:dyDescent="0.2">
      <c r="A45" s="117"/>
      <c r="B45" s="117"/>
      <c r="C45" s="117"/>
      <c r="D45" s="117"/>
      <c r="E45" s="117"/>
      <c r="F45" s="117"/>
      <c r="G45" s="117"/>
    </row>
    <row r="46" spans="1:11" ht="21" customHeight="1" x14ac:dyDescent="0.2">
      <c r="A46" s="117"/>
      <c r="B46" s="117"/>
      <c r="C46" s="117"/>
      <c r="D46" s="117"/>
      <c r="E46" s="117"/>
      <c r="F46" s="117"/>
      <c r="G46" s="117"/>
    </row>
    <row r="47" spans="1:11" ht="21" customHeight="1" x14ac:dyDescent="0.2">
      <c r="A47" s="117"/>
      <c r="B47" s="117"/>
      <c r="C47" s="117"/>
      <c r="D47" s="117"/>
      <c r="E47" s="117"/>
      <c r="F47" s="117"/>
      <c r="G47" s="117"/>
    </row>
    <row r="48" spans="1:11" ht="21" customHeight="1" x14ac:dyDescent="0.2">
      <c r="A48" s="117"/>
      <c r="B48" s="117"/>
      <c r="C48" s="117"/>
      <c r="D48" s="117"/>
      <c r="E48" s="117"/>
      <c r="F48" s="117"/>
      <c r="G48" s="117"/>
    </row>
    <row r="49" spans="1:7" ht="21" customHeight="1" x14ac:dyDescent="0.2">
      <c r="A49" s="117"/>
      <c r="B49" s="117"/>
      <c r="C49" s="117"/>
      <c r="D49" s="117"/>
      <c r="E49" s="117"/>
      <c r="F49" s="117"/>
      <c r="G49" s="117"/>
    </row>
    <row r="50" spans="1:7" ht="21" customHeight="1" x14ac:dyDescent="0.2">
      <c r="A50" s="117"/>
      <c r="B50" s="117"/>
      <c r="C50" s="117"/>
      <c r="D50" s="117"/>
      <c r="E50" s="117"/>
      <c r="F50" s="117"/>
      <c r="G50" s="117"/>
    </row>
    <row r="51" spans="1:7" ht="21" customHeight="1" x14ac:dyDescent="0.2">
      <c r="A51" s="117"/>
      <c r="B51" s="117"/>
      <c r="C51" s="117"/>
      <c r="D51" s="117"/>
      <c r="E51" s="117"/>
      <c r="F51" s="117"/>
      <c r="G51" s="117"/>
    </row>
    <row r="52" spans="1:7" ht="21" customHeight="1" x14ac:dyDescent="0.2">
      <c r="A52" s="117"/>
      <c r="B52" s="117"/>
      <c r="C52" s="117"/>
      <c r="D52" s="117"/>
      <c r="E52" s="117"/>
      <c r="F52" s="117"/>
      <c r="G52" s="117"/>
    </row>
    <row r="53" spans="1:7" ht="21" customHeight="1" x14ac:dyDescent="0.2">
      <c r="A53" s="117"/>
      <c r="B53" s="117"/>
      <c r="C53" s="117"/>
      <c r="D53" s="117"/>
      <c r="E53" s="117"/>
      <c r="F53" s="117"/>
      <c r="G53" s="117"/>
    </row>
    <row r="54" spans="1:7" ht="21" customHeight="1" x14ac:dyDescent="0.2">
      <c r="A54" s="117"/>
      <c r="B54" s="117"/>
      <c r="C54" s="117"/>
      <c r="D54" s="117"/>
      <c r="E54" s="117"/>
      <c r="F54" s="117"/>
      <c r="G54" s="117"/>
    </row>
    <row r="55" spans="1:7" ht="21" customHeight="1" x14ac:dyDescent="0.2">
      <c r="A55" s="117"/>
      <c r="B55" s="117"/>
      <c r="C55" s="117"/>
      <c r="D55" s="117"/>
      <c r="E55" s="117"/>
      <c r="F55" s="117"/>
      <c r="G55" s="117"/>
    </row>
    <row r="56" spans="1:7" ht="21" customHeight="1" x14ac:dyDescent="0.2">
      <c r="A56" s="117"/>
      <c r="B56" s="117"/>
      <c r="C56" s="117"/>
      <c r="D56" s="117"/>
      <c r="E56" s="117"/>
      <c r="F56" s="117"/>
      <c r="G56" s="117"/>
    </row>
    <row r="57" spans="1:7" ht="21" customHeight="1" x14ac:dyDescent="0.2">
      <c r="A57" s="117"/>
      <c r="B57" s="117"/>
      <c r="C57" s="117"/>
      <c r="D57" s="117"/>
      <c r="E57" s="117"/>
      <c r="F57" s="117"/>
      <c r="G57" s="117"/>
    </row>
    <row r="58" spans="1:7" ht="21" customHeight="1" x14ac:dyDescent="0.2">
      <c r="A58" s="117"/>
      <c r="B58" s="117"/>
      <c r="C58" s="117"/>
      <c r="D58" s="117"/>
      <c r="E58" s="117"/>
      <c r="F58" s="117"/>
      <c r="G58" s="117"/>
    </row>
    <row r="59" spans="1:7" ht="21" customHeight="1" x14ac:dyDescent="0.2">
      <c r="A59" s="117"/>
      <c r="B59" s="117"/>
      <c r="C59" s="117"/>
      <c r="D59" s="117"/>
      <c r="E59" s="117"/>
      <c r="F59" s="117"/>
      <c r="G59" s="117"/>
    </row>
    <row r="60" spans="1:7" ht="21" customHeight="1" x14ac:dyDescent="0.2">
      <c r="A60" s="117"/>
      <c r="B60" s="117"/>
      <c r="C60" s="117"/>
      <c r="D60" s="117"/>
      <c r="E60" s="117"/>
      <c r="F60" s="117"/>
      <c r="G60" s="117"/>
    </row>
    <row r="61" spans="1:7" ht="21" customHeight="1" x14ac:dyDescent="0.2">
      <c r="A61" s="117"/>
      <c r="B61" s="117"/>
      <c r="C61" s="117"/>
      <c r="D61" s="117"/>
      <c r="E61" s="117"/>
      <c r="F61" s="117"/>
      <c r="G61" s="117"/>
    </row>
    <row r="62" spans="1:7" ht="21" customHeight="1" x14ac:dyDescent="0.2">
      <c r="A62" s="117"/>
      <c r="B62" s="117"/>
      <c r="C62" s="117"/>
      <c r="D62" s="117"/>
      <c r="E62" s="117"/>
      <c r="F62" s="117"/>
      <c r="G62" s="117"/>
    </row>
    <row r="63" spans="1:7" ht="21" customHeight="1" x14ac:dyDescent="0.2">
      <c r="A63" s="117"/>
      <c r="B63" s="117"/>
      <c r="C63" s="117"/>
      <c r="D63" s="117"/>
      <c r="E63" s="117"/>
      <c r="F63" s="117"/>
      <c r="G63" s="117"/>
    </row>
    <row r="64" spans="1:7" ht="21" customHeight="1" x14ac:dyDescent="0.2">
      <c r="A64" s="117"/>
      <c r="B64" s="117"/>
      <c r="C64" s="117"/>
      <c r="D64" s="117"/>
      <c r="E64" s="117"/>
      <c r="F64" s="117"/>
      <c r="G64" s="117"/>
    </row>
    <row r="65" spans="1:7" ht="21" customHeight="1" x14ac:dyDescent="0.2">
      <c r="A65" s="117"/>
      <c r="B65" s="117"/>
      <c r="C65" s="117"/>
      <c r="D65" s="117"/>
      <c r="E65" s="117"/>
      <c r="F65" s="117"/>
      <c r="G65" s="117"/>
    </row>
    <row r="66" spans="1:7" ht="21" customHeight="1" x14ac:dyDescent="0.2">
      <c r="A66" s="117"/>
      <c r="B66" s="117"/>
      <c r="C66" s="117"/>
      <c r="D66" s="117"/>
      <c r="E66" s="117"/>
      <c r="F66" s="117"/>
      <c r="G66" s="117"/>
    </row>
    <row r="67" spans="1:7" ht="21" customHeight="1" x14ac:dyDescent="0.2">
      <c r="A67" s="117"/>
      <c r="B67" s="117"/>
      <c r="C67" s="117"/>
      <c r="D67" s="117"/>
      <c r="E67" s="117"/>
      <c r="F67" s="117"/>
      <c r="G67" s="117"/>
    </row>
    <row r="68" spans="1:7" ht="21" customHeight="1" x14ac:dyDescent="0.2">
      <c r="A68" s="117"/>
      <c r="B68" s="117"/>
      <c r="C68" s="117"/>
      <c r="D68" s="117"/>
      <c r="E68" s="117"/>
      <c r="F68" s="117"/>
      <c r="G68" s="117"/>
    </row>
    <row r="69" spans="1:7" ht="21" customHeight="1" x14ac:dyDescent="0.2">
      <c r="A69" s="117"/>
      <c r="B69" s="117"/>
      <c r="C69" s="117"/>
      <c r="D69" s="117"/>
      <c r="E69" s="117"/>
      <c r="F69" s="117"/>
      <c r="G69" s="117"/>
    </row>
    <row r="70" spans="1:7" ht="21" customHeight="1" x14ac:dyDescent="0.2">
      <c r="A70" s="117"/>
      <c r="B70" s="117"/>
      <c r="C70" s="117"/>
      <c r="D70" s="117"/>
      <c r="E70" s="117"/>
      <c r="F70" s="117"/>
      <c r="G70" s="117"/>
    </row>
    <row r="71" spans="1:7" ht="21" customHeight="1" x14ac:dyDescent="0.2">
      <c r="A71" s="117"/>
      <c r="B71" s="117"/>
      <c r="C71" s="117"/>
      <c r="D71" s="117"/>
      <c r="E71" s="117"/>
      <c r="F71" s="117"/>
      <c r="G71" s="117"/>
    </row>
    <row r="72" spans="1:7" ht="21" customHeight="1" x14ac:dyDescent="0.2">
      <c r="A72" s="117"/>
      <c r="B72" s="117"/>
      <c r="C72" s="117"/>
      <c r="D72" s="117"/>
      <c r="E72" s="117"/>
      <c r="F72" s="117"/>
      <c r="G72" s="117"/>
    </row>
    <row r="73" spans="1:7" ht="21" customHeight="1" x14ac:dyDescent="0.2">
      <c r="A73" s="117"/>
      <c r="B73" s="117"/>
      <c r="C73" s="117"/>
      <c r="D73" s="117"/>
      <c r="E73" s="117"/>
      <c r="F73" s="117"/>
      <c r="G73" s="117"/>
    </row>
    <row r="74" spans="1:7" ht="21" customHeight="1" x14ac:dyDescent="0.2">
      <c r="A74" s="117"/>
      <c r="B74" s="117"/>
      <c r="C74" s="117"/>
      <c r="D74" s="117"/>
      <c r="E74" s="117"/>
      <c r="F74" s="117"/>
      <c r="G74" s="117"/>
    </row>
    <row r="75" spans="1:7" ht="21" customHeight="1" x14ac:dyDescent="0.2">
      <c r="A75" s="117"/>
      <c r="B75" s="117"/>
      <c r="C75" s="117"/>
      <c r="D75" s="117"/>
      <c r="E75" s="117"/>
      <c r="F75" s="117"/>
      <c r="G75" s="117"/>
    </row>
    <row r="76" spans="1:7" ht="21" customHeight="1" x14ac:dyDescent="0.2">
      <c r="A76" s="117"/>
      <c r="B76" s="117"/>
      <c r="C76" s="117"/>
      <c r="D76" s="117"/>
      <c r="E76" s="117"/>
      <c r="F76" s="117"/>
      <c r="G76" s="117"/>
    </row>
    <row r="77" spans="1:7" ht="21" customHeight="1" x14ac:dyDescent="0.2">
      <c r="A77" s="117"/>
      <c r="B77" s="117"/>
      <c r="C77" s="117"/>
      <c r="D77" s="117"/>
      <c r="E77" s="117"/>
      <c r="F77" s="117"/>
      <c r="G77" s="117"/>
    </row>
    <row r="78" spans="1:7" ht="21" customHeight="1" x14ac:dyDescent="0.2">
      <c r="A78" s="117"/>
      <c r="B78" s="117"/>
      <c r="C78" s="117"/>
      <c r="D78" s="117"/>
      <c r="E78" s="117"/>
      <c r="F78" s="117"/>
      <c r="G78" s="117"/>
    </row>
    <row r="79" spans="1:7" ht="21" customHeight="1" x14ac:dyDescent="0.2">
      <c r="A79" s="117"/>
      <c r="B79" s="117"/>
      <c r="C79" s="117"/>
      <c r="D79" s="117"/>
      <c r="E79" s="117"/>
      <c r="F79" s="117"/>
      <c r="G79" s="117"/>
    </row>
    <row r="80" spans="1:7" ht="21" customHeight="1" x14ac:dyDescent="0.2">
      <c r="A80" s="117"/>
      <c r="B80" s="117"/>
      <c r="C80" s="117"/>
      <c r="D80" s="117"/>
      <c r="E80" s="117"/>
      <c r="F80" s="117"/>
      <c r="G80" s="117"/>
    </row>
    <row r="81" spans="1:7" ht="21" customHeight="1" x14ac:dyDescent="0.2">
      <c r="A81" s="117"/>
      <c r="B81" s="117"/>
      <c r="C81" s="117"/>
      <c r="D81" s="117"/>
      <c r="E81" s="117"/>
      <c r="F81" s="117"/>
      <c r="G81" s="117"/>
    </row>
    <row r="82" spans="1:7" ht="21" customHeight="1" x14ac:dyDescent="0.2">
      <c r="A82" s="117"/>
      <c r="B82" s="117"/>
      <c r="C82" s="117"/>
      <c r="D82" s="117"/>
      <c r="E82" s="117"/>
      <c r="F82" s="117"/>
      <c r="G82" s="117"/>
    </row>
    <row r="83" spans="1:7" ht="21" customHeight="1" x14ac:dyDescent="0.2">
      <c r="A83" s="117"/>
      <c r="B83" s="117"/>
      <c r="C83" s="117"/>
      <c r="D83" s="117"/>
      <c r="E83" s="117"/>
      <c r="F83" s="117"/>
      <c r="G83" s="117"/>
    </row>
    <row r="84" spans="1:7" ht="21" customHeight="1" x14ac:dyDescent="0.2">
      <c r="A84" s="117"/>
      <c r="B84" s="117"/>
      <c r="C84" s="117"/>
      <c r="D84" s="117"/>
      <c r="E84" s="117"/>
      <c r="F84" s="117"/>
      <c r="G84" s="117"/>
    </row>
    <row r="85" spans="1:7" ht="21" customHeight="1" x14ac:dyDescent="0.2">
      <c r="A85" s="117"/>
      <c r="B85" s="117"/>
      <c r="C85" s="117"/>
      <c r="D85" s="117"/>
      <c r="E85" s="117"/>
      <c r="F85" s="117"/>
      <c r="G85" s="117"/>
    </row>
    <row r="86" spans="1:7" ht="21" customHeight="1" x14ac:dyDescent="0.2">
      <c r="A86" s="117"/>
      <c r="B86" s="117"/>
      <c r="C86" s="117"/>
      <c r="D86" s="117"/>
      <c r="E86" s="117"/>
      <c r="F86" s="117"/>
      <c r="G86" s="117"/>
    </row>
    <row r="87" spans="1:7" ht="21" customHeight="1" x14ac:dyDescent="0.2">
      <c r="A87" s="117"/>
      <c r="B87" s="117"/>
      <c r="C87" s="117"/>
      <c r="D87" s="117"/>
      <c r="E87" s="117"/>
      <c r="F87" s="117"/>
      <c r="G87" s="117"/>
    </row>
    <row r="88" spans="1:7" ht="21" customHeight="1" x14ac:dyDescent="0.2">
      <c r="A88" s="117"/>
      <c r="B88" s="117"/>
      <c r="C88" s="117"/>
      <c r="D88" s="117"/>
      <c r="E88" s="117"/>
      <c r="F88" s="117"/>
      <c r="G88" s="117"/>
    </row>
    <row r="89" spans="1:7" ht="21" customHeight="1" x14ac:dyDescent="0.2">
      <c r="A89" s="117"/>
      <c r="B89" s="117"/>
      <c r="C89" s="117"/>
      <c r="D89" s="117"/>
      <c r="E89" s="117"/>
      <c r="F89" s="117"/>
      <c r="G89" s="117"/>
    </row>
    <row r="90" spans="1:7" ht="21" customHeight="1" x14ac:dyDescent="0.2">
      <c r="A90" s="117"/>
      <c r="B90" s="117"/>
      <c r="C90" s="117"/>
      <c r="D90" s="117"/>
      <c r="E90" s="117"/>
      <c r="F90" s="117"/>
      <c r="G90" s="117"/>
    </row>
    <row r="91" spans="1:7" ht="21" customHeight="1" x14ac:dyDescent="0.2">
      <c r="A91" s="117"/>
      <c r="B91" s="117"/>
      <c r="C91" s="117"/>
      <c r="D91" s="117"/>
      <c r="E91" s="117"/>
      <c r="F91" s="117"/>
      <c r="G91" s="117"/>
    </row>
    <row r="92" spans="1:7" ht="21" customHeight="1" x14ac:dyDescent="0.2">
      <c r="A92" s="117"/>
      <c r="B92" s="117"/>
      <c r="C92" s="117"/>
      <c r="D92" s="117"/>
      <c r="E92" s="117"/>
      <c r="F92" s="117"/>
      <c r="G92" s="117"/>
    </row>
    <row r="93" spans="1:7" ht="21" customHeight="1" x14ac:dyDescent="0.2">
      <c r="A93" s="117"/>
      <c r="B93" s="117"/>
      <c r="C93" s="117"/>
      <c r="D93" s="117"/>
      <c r="E93" s="117"/>
      <c r="F93" s="117"/>
      <c r="G93" s="117"/>
    </row>
    <row r="94" spans="1:7" ht="21" customHeight="1" x14ac:dyDescent="0.2">
      <c r="A94" s="117"/>
      <c r="B94" s="117"/>
      <c r="C94" s="117"/>
      <c r="D94" s="117"/>
      <c r="E94" s="117"/>
      <c r="F94" s="117"/>
      <c r="G94" s="117"/>
    </row>
    <row r="95" spans="1:7" ht="21" customHeight="1" x14ac:dyDescent="0.2">
      <c r="A95" s="117"/>
      <c r="B95" s="117"/>
      <c r="C95" s="117"/>
      <c r="D95" s="117"/>
      <c r="E95" s="117"/>
      <c r="F95" s="117"/>
      <c r="G95" s="117"/>
    </row>
    <row r="96" spans="1:7" ht="21" customHeight="1" x14ac:dyDescent="0.2">
      <c r="A96" s="117"/>
      <c r="B96" s="117"/>
      <c r="C96" s="117"/>
      <c r="D96" s="117"/>
      <c r="E96" s="117"/>
      <c r="F96" s="117"/>
      <c r="G96" s="117"/>
    </row>
    <row r="97" spans="1:7" ht="21" customHeight="1" x14ac:dyDescent="0.2">
      <c r="A97" s="117"/>
      <c r="B97" s="117"/>
      <c r="C97" s="117"/>
      <c r="D97" s="117"/>
      <c r="E97" s="117"/>
      <c r="F97" s="117"/>
      <c r="G97" s="117"/>
    </row>
    <row r="98" spans="1:7" ht="21" customHeight="1" x14ac:dyDescent="0.2">
      <c r="A98" s="117"/>
      <c r="B98" s="117"/>
      <c r="C98" s="117"/>
      <c r="D98" s="117"/>
      <c r="E98" s="117"/>
      <c r="F98" s="117"/>
      <c r="G98" s="117"/>
    </row>
    <row r="99" spans="1:7" ht="21" customHeight="1" x14ac:dyDescent="0.2">
      <c r="A99" s="117"/>
      <c r="B99" s="117"/>
      <c r="C99" s="117"/>
      <c r="D99" s="117"/>
      <c r="E99" s="117"/>
      <c r="F99" s="117"/>
      <c r="G99" s="117"/>
    </row>
    <row r="100" spans="1:7" ht="21" customHeight="1" x14ac:dyDescent="0.2">
      <c r="A100" s="117"/>
      <c r="B100" s="117"/>
      <c r="C100" s="117"/>
      <c r="D100" s="117"/>
      <c r="E100" s="117"/>
      <c r="F100" s="117"/>
      <c r="G100" s="117"/>
    </row>
    <row r="101" spans="1:7" ht="21" customHeight="1" x14ac:dyDescent="0.2">
      <c r="A101" s="117"/>
      <c r="B101" s="117"/>
      <c r="C101" s="117"/>
      <c r="D101" s="117"/>
      <c r="E101" s="117"/>
      <c r="F101" s="117"/>
      <c r="G101" s="117"/>
    </row>
    <row r="102" spans="1:7" ht="21" customHeight="1" x14ac:dyDescent="0.2">
      <c r="A102" s="117"/>
      <c r="B102" s="117"/>
      <c r="C102" s="117"/>
      <c r="D102" s="117"/>
      <c r="E102" s="117"/>
      <c r="F102" s="117"/>
      <c r="G102" s="117"/>
    </row>
    <row r="103" spans="1:7" ht="21" customHeight="1" x14ac:dyDescent="0.2">
      <c r="A103" s="117"/>
      <c r="B103" s="117"/>
      <c r="C103" s="117"/>
      <c r="D103" s="117"/>
      <c r="E103" s="117"/>
      <c r="F103" s="117"/>
      <c r="G103" s="117"/>
    </row>
    <row r="104" spans="1:7" ht="21" customHeight="1" x14ac:dyDescent="0.2">
      <c r="A104" s="117"/>
      <c r="B104" s="117"/>
      <c r="C104" s="117"/>
      <c r="D104" s="117"/>
      <c r="E104" s="117"/>
      <c r="F104" s="117"/>
      <c r="G104" s="117"/>
    </row>
    <row r="105" spans="1:7" ht="21" customHeight="1" x14ac:dyDescent="0.2">
      <c r="A105" s="117"/>
      <c r="B105" s="117"/>
      <c r="C105" s="117"/>
      <c r="D105" s="117"/>
      <c r="E105" s="117"/>
      <c r="F105" s="117"/>
      <c r="G105" s="117"/>
    </row>
    <row r="106" spans="1:7" ht="21" customHeight="1" x14ac:dyDescent="0.2">
      <c r="A106" s="117"/>
      <c r="B106" s="117"/>
      <c r="C106" s="117"/>
      <c r="D106" s="117"/>
      <c r="E106" s="117"/>
      <c r="F106" s="117"/>
      <c r="G106" s="117"/>
    </row>
    <row r="107" spans="1:7" ht="21" customHeight="1" x14ac:dyDescent="0.2">
      <c r="A107" s="117"/>
      <c r="B107" s="117"/>
      <c r="C107" s="117"/>
      <c r="D107" s="117"/>
      <c r="E107" s="117"/>
      <c r="F107" s="117"/>
      <c r="G107" s="117"/>
    </row>
    <row r="108" spans="1:7" ht="21" customHeight="1" x14ac:dyDescent="0.2">
      <c r="A108" s="117"/>
      <c r="B108" s="117"/>
      <c r="C108" s="117"/>
      <c r="D108" s="117"/>
      <c r="E108" s="117"/>
      <c r="F108" s="117"/>
      <c r="G108" s="117"/>
    </row>
  </sheetData>
  <printOptions horizontalCentered="1"/>
  <pageMargins left="0.98425196850393704" right="0.39370078740157483" top="0.74803149606299213" bottom="0.6692913385826772" header="0.43307086614173229" footer="0.23622047244094491"/>
  <pageSetup paperSize="9" firstPageNumber="13" fitToWidth="0" fitToHeight="0" orientation="portrait" useFirstPageNumber="1" r:id="rId1"/>
  <headerFooter scaleWithDoc="0" alignWithMargins="0"/>
  <ignoredErrors>
    <ignoredError sqref="F21:H21 F15:H15 F8:H8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F918F-4744-4FA2-B503-F62F0EC9CFBA}">
  <sheetPr>
    <tabColor theme="1" tint="0.34998626667073579"/>
  </sheetPr>
  <dimension ref="A1:I70"/>
  <sheetViews>
    <sheetView zoomScale="120" zoomScaleNormal="120" workbookViewId="0">
      <selection activeCell="I19" sqref="I19"/>
    </sheetView>
  </sheetViews>
  <sheetFormatPr defaultColWidth="4.140625" defaultRowHeight="22.5" customHeight="1" x14ac:dyDescent="0.2"/>
  <cols>
    <col min="1" max="1" width="3.7109375" style="32" customWidth="1"/>
    <col min="2" max="2" width="8.85546875" style="32" customWidth="1"/>
    <col min="3" max="3" width="36.42578125" style="32" customWidth="1"/>
    <col min="4" max="4" width="17.85546875" style="32" customWidth="1"/>
    <col min="5" max="5" width="4.85546875" style="31" customWidth="1"/>
    <col min="6" max="6" width="18.140625" style="126" customWidth="1"/>
    <col min="7" max="7" width="3.28515625" style="126" customWidth="1"/>
    <col min="8" max="8" width="17.28515625" style="33" customWidth="1"/>
    <col min="9" max="9" width="17.85546875" style="31" bestFit="1" customWidth="1"/>
    <col min="10" max="16384" width="4.140625" style="32"/>
  </cols>
  <sheetData>
    <row r="1" spans="1:9" ht="22.5" customHeight="1" x14ac:dyDescent="0.55000000000000004">
      <c r="B1" s="218"/>
      <c r="C1" s="218"/>
      <c r="D1" s="218"/>
      <c r="E1" s="218"/>
      <c r="F1" s="218"/>
      <c r="G1" s="136"/>
      <c r="H1" s="127"/>
    </row>
    <row r="2" spans="1:9" ht="22.5" customHeight="1" x14ac:dyDescent="0.2">
      <c r="A2" s="137" t="s">
        <v>325</v>
      </c>
      <c r="B2" s="138"/>
      <c r="C2" s="138"/>
      <c r="D2" s="138"/>
      <c r="F2" s="39"/>
      <c r="G2" s="39"/>
      <c r="H2" s="39"/>
      <c r="I2" s="39"/>
    </row>
    <row r="3" spans="1:9" ht="22.5" customHeight="1" x14ac:dyDescent="0.2">
      <c r="B3" s="53"/>
      <c r="C3" s="139" t="s">
        <v>160</v>
      </c>
      <c r="E3" s="36"/>
    </row>
    <row r="4" spans="1:9" ht="22.5" customHeight="1" x14ac:dyDescent="0.2">
      <c r="A4" s="137"/>
      <c r="B4" s="53"/>
      <c r="C4" s="32" t="s">
        <v>172</v>
      </c>
      <c r="E4" s="36"/>
    </row>
    <row r="5" spans="1:9" ht="22.5" customHeight="1" x14ac:dyDescent="0.2">
      <c r="A5" s="32" t="s">
        <v>150</v>
      </c>
      <c r="C5" s="32" t="s">
        <v>176</v>
      </c>
      <c r="E5" s="32"/>
      <c r="F5" s="32"/>
      <c r="G5" s="32"/>
      <c r="H5" s="32"/>
    </row>
    <row r="6" spans="1:9" ht="22.5" customHeight="1" x14ac:dyDescent="0.2">
      <c r="B6" s="32" t="s">
        <v>321</v>
      </c>
      <c r="E6" s="32"/>
      <c r="F6" s="32"/>
      <c r="G6" s="32"/>
      <c r="H6" s="32"/>
    </row>
    <row r="7" spans="1:9" ht="22.5" customHeight="1" x14ac:dyDescent="0.2">
      <c r="B7" s="32" t="s">
        <v>286</v>
      </c>
      <c r="E7" s="32"/>
      <c r="F7" s="32"/>
      <c r="G7" s="32"/>
      <c r="H7" s="32"/>
    </row>
    <row r="8" spans="1:9" ht="22.5" customHeight="1" x14ac:dyDescent="0.2">
      <c r="B8" s="32" t="s">
        <v>287</v>
      </c>
      <c r="E8" s="32"/>
      <c r="F8" s="32"/>
      <c r="G8" s="32"/>
      <c r="H8" s="32"/>
    </row>
    <row r="9" spans="1:9" ht="22.5" customHeight="1" x14ac:dyDescent="0.2">
      <c r="B9" s="32" t="s">
        <v>288</v>
      </c>
      <c r="E9" s="32"/>
      <c r="F9" s="32"/>
      <c r="G9" s="32"/>
      <c r="H9" s="32"/>
    </row>
    <row r="10" spans="1:9" ht="22.5" customHeight="1" x14ac:dyDescent="0.2">
      <c r="B10" s="32" t="s">
        <v>289</v>
      </c>
      <c r="E10" s="32"/>
      <c r="F10" s="32"/>
      <c r="G10" s="32"/>
      <c r="H10" s="32"/>
    </row>
    <row r="11" spans="1:9" ht="22.5" customHeight="1" x14ac:dyDescent="0.2">
      <c r="B11" s="32" t="s">
        <v>290</v>
      </c>
      <c r="E11" s="32"/>
      <c r="F11" s="32"/>
      <c r="G11" s="32"/>
      <c r="H11" s="32"/>
    </row>
    <row r="12" spans="1:9" ht="22.5" customHeight="1" x14ac:dyDescent="0.2">
      <c r="B12" s="32" t="s">
        <v>291</v>
      </c>
      <c r="E12" s="36"/>
    </row>
    <row r="13" spans="1:9" ht="22.5" customHeight="1" x14ac:dyDescent="0.2">
      <c r="B13" s="82" t="s">
        <v>292</v>
      </c>
      <c r="E13" s="36"/>
    </row>
    <row r="14" spans="1:9" ht="22.5" customHeight="1" x14ac:dyDescent="0.2">
      <c r="B14" s="82" t="s">
        <v>293</v>
      </c>
      <c r="E14" s="36"/>
    </row>
    <row r="15" spans="1:9" ht="22.5" customHeight="1" x14ac:dyDescent="0.2">
      <c r="B15" s="82" t="s">
        <v>294</v>
      </c>
      <c r="E15" s="36"/>
    </row>
    <row r="16" spans="1:9" ht="22.5" customHeight="1" x14ac:dyDescent="0.2">
      <c r="B16" s="82" t="s">
        <v>210</v>
      </c>
      <c r="E16" s="36"/>
    </row>
    <row r="17" spans="1:8" ht="22.5" customHeight="1" x14ac:dyDescent="0.2">
      <c r="A17" s="82"/>
      <c r="B17" s="53"/>
      <c r="F17" s="71" t="s">
        <v>1</v>
      </c>
    </row>
    <row r="18" spans="1:8" ht="22.5" customHeight="1" x14ac:dyDescent="0.2">
      <c r="B18" s="53"/>
      <c r="D18" s="69">
        <v>2565</v>
      </c>
      <c r="F18" s="69">
        <v>2564</v>
      </c>
    </row>
    <row r="19" spans="1:8" ht="22.5" customHeight="1" x14ac:dyDescent="0.2">
      <c r="B19" s="53"/>
      <c r="C19" s="32" t="s">
        <v>295</v>
      </c>
      <c r="D19" s="31">
        <v>32372525</v>
      </c>
      <c r="F19" s="31">
        <v>30830894</v>
      </c>
    </row>
    <row r="20" spans="1:8" ht="22.5" customHeight="1" x14ac:dyDescent="0.2">
      <c r="B20" s="53"/>
      <c r="C20" s="32" t="s">
        <v>296</v>
      </c>
      <c r="D20" s="31">
        <v>146505889</v>
      </c>
      <c r="F20" s="31">
        <v>139529467</v>
      </c>
    </row>
    <row r="21" spans="1:8" ht="22.5" customHeight="1" x14ac:dyDescent="0.2">
      <c r="B21" s="53"/>
      <c r="C21" s="32" t="s">
        <v>335</v>
      </c>
      <c r="D21" s="31">
        <v>281030823</v>
      </c>
      <c r="F21" s="31">
        <v>320379770</v>
      </c>
    </row>
    <row r="22" spans="1:8" ht="22.5" customHeight="1" thickBot="1" x14ac:dyDescent="0.25">
      <c r="B22" s="53"/>
      <c r="D22" s="78">
        <f>SUM(D19:D21)</f>
        <v>459909237</v>
      </c>
      <c r="F22" s="78">
        <f>SUM(F19:F21)</f>
        <v>490740131</v>
      </c>
      <c r="H22" s="33" t="s">
        <v>180</v>
      </c>
    </row>
    <row r="23" spans="1:8" ht="22.5" customHeight="1" thickTop="1" x14ac:dyDescent="0.2">
      <c r="B23" s="53"/>
      <c r="C23" s="32" t="s">
        <v>173</v>
      </c>
      <c r="E23" s="36"/>
    </row>
    <row r="24" spans="1:8" ht="22.5" customHeight="1" x14ac:dyDescent="0.2">
      <c r="B24" s="53"/>
      <c r="C24" s="32" t="s">
        <v>297</v>
      </c>
      <c r="E24" s="36"/>
    </row>
    <row r="25" spans="1:8" ht="22.5" customHeight="1" x14ac:dyDescent="0.2">
      <c r="B25" s="32" t="s">
        <v>298</v>
      </c>
      <c r="E25" s="36"/>
    </row>
    <row r="26" spans="1:8" ht="22.5" customHeight="1" x14ac:dyDescent="0.2">
      <c r="B26" s="53"/>
      <c r="C26" s="32" t="s">
        <v>203</v>
      </c>
      <c r="E26" s="36"/>
    </row>
    <row r="27" spans="1:8" ht="22.5" customHeight="1" x14ac:dyDescent="0.2">
      <c r="B27" s="32" t="s">
        <v>322</v>
      </c>
      <c r="C27" s="37"/>
      <c r="E27" s="36"/>
    </row>
    <row r="28" spans="1:8" ht="22.5" customHeight="1" x14ac:dyDescent="0.2">
      <c r="B28" s="32" t="s">
        <v>299</v>
      </c>
      <c r="C28" s="37"/>
      <c r="E28" s="36"/>
    </row>
    <row r="29" spans="1:8" ht="22.5" customHeight="1" x14ac:dyDescent="0.2">
      <c r="B29" s="32" t="s">
        <v>300</v>
      </c>
      <c r="C29" s="37"/>
      <c r="E29" s="36"/>
    </row>
    <row r="30" spans="1:8" ht="22.5" customHeight="1" x14ac:dyDescent="0.2">
      <c r="B30" s="32" t="s">
        <v>301</v>
      </c>
      <c r="C30" s="37"/>
      <c r="E30" s="36"/>
    </row>
    <row r="31" spans="1:8" ht="22.5" customHeight="1" x14ac:dyDescent="0.2">
      <c r="C31" s="32" t="s">
        <v>204</v>
      </c>
      <c r="E31" s="36"/>
    </row>
    <row r="32" spans="1:8" ht="22.5" customHeight="1" x14ac:dyDescent="0.2">
      <c r="B32" s="289" t="s">
        <v>323</v>
      </c>
      <c r="C32" s="289"/>
      <c r="D32" s="289"/>
      <c r="E32" s="289"/>
      <c r="F32" s="289"/>
    </row>
    <row r="33" spans="2:6" ht="22.5" customHeight="1" x14ac:dyDescent="0.2">
      <c r="B33" s="32" t="s">
        <v>205</v>
      </c>
      <c r="C33" s="37"/>
      <c r="E33" s="36"/>
    </row>
    <row r="34" spans="2:6" ht="22.5" customHeight="1" x14ac:dyDescent="0.2">
      <c r="B34" s="32" t="s">
        <v>206</v>
      </c>
      <c r="C34" s="37"/>
      <c r="E34" s="36"/>
    </row>
    <row r="35" spans="2:6" ht="22.5" customHeight="1" x14ac:dyDescent="0.2">
      <c r="C35" s="37"/>
      <c r="E35" s="36"/>
      <c r="F35" s="232">
        <v>15</v>
      </c>
    </row>
    <row r="36" spans="2:6" ht="22.5" customHeight="1" x14ac:dyDescent="0.2">
      <c r="C36" s="37"/>
      <c r="E36" s="36"/>
      <c r="F36" s="232"/>
    </row>
    <row r="37" spans="2:6" ht="26.25" customHeight="1" x14ac:dyDescent="0.2">
      <c r="C37" s="32" t="s">
        <v>306</v>
      </c>
      <c r="E37" s="36"/>
    </row>
    <row r="38" spans="2:6" ht="24.75" customHeight="1" x14ac:dyDescent="0.2">
      <c r="C38" s="32" t="s">
        <v>207</v>
      </c>
      <c r="E38" s="36"/>
    </row>
    <row r="39" spans="2:6" ht="22.5" customHeight="1" x14ac:dyDescent="0.2">
      <c r="B39" s="32" t="s">
        <v>208</v>
      </c>
      <c r="C39" s="37"/>
      <c r="E39" s="36"/>
    </row>
    <row r="40" spans="2:6" ht="22.5" customHeight="1" x14ac:dyDescent="0.2">
      <c r="B40" s="77" t="s">
        <v>209</v>
      </c>
      <c r="C40" s="77"/>
      <c r="D40" s="77"/>
      <c r="E40" s="77"/>
      <c r="F40" s="77"/>
    </row>
    <row r="41" spans="2:6" ht="22.5" customHeight="1" x14ac:dyDescent="0.2">
      <c r="B41" s="77" t="s">
        <v>305</v>
      </c>
      <c r="C41" s="77"/>
      <c r="D41" s="77"/>
      <c r="E41" s="77"/>
      <c r="F41" s="77"/>
    </row>
    <row r="42" spans="2:6" ht="22.5" customHeight="1" x14ac:dyDescent="0.2">
      <c r="B42" s="77" t="s">
        <v>302</v>
      </c>
      <c r="C42" s="77"/>
      <c r="D42" s="77"/>
      <c r="E42" s="77"/>
      <c r="F42" s="77"/>
    </row>
    <row r="43" spans="2:6" ht="22.5" customHeight="1" x14ac:dyDescent="0.2">
      <c r="B43" s="77"/>
      <c r="C43" s="77" t="s">
        <v>303</v>
      </c>
      <c r="D43" s="77"/>
      <c r="E43" s="77"/>
      <c r="F43" s="77"/>
    </row>
    <row r="44" spans="2:6" ht="22.5" customHeight="1" x14ac:dyDescent="0.2">
      <c r="B44" s="77"/>
      <c r="C44" s="77"/>
      <c r="D44" s="77"/>
      <c r="E44" s="77"/>
      <c r="F44" s="77"/>
    </row>
    <row r="45" spans="2:6" ht="22.5" customHeight="1" x14ac:dyDescent="0.2">
      <c r="B45" s="53"/>
      <c r="C45" s="37"/>
      <c r="F45" s="71" t="s">
        <v>1</v>
      </c>
    </row>
    <row r="46" spans="2:6" ht="22.5" customHeight="1" x14ac:dyDescent="0.2">
      <c r="B46" s="53"/>
      <c r="D46" s="69">
        <v>2565</v>
      </c>
      <c r="F46" s="69">
        <v>2564</v>
      </c>
    </row>
    <row r="47" spans="2:6" ht="22.5" customHeight="1" x14ac:dyDescent="0.2">
      <c r="B47" s="53"/>
      <c r="C47" s="32" t="s">
        <v>304</v>
      </c>
      <c r="D47" s="31">
        <v>39055800</v>
      </c>
      <c r="F47" s="31">
        <f>31587000+7468800</f>
        <v>39055800</v>
      </c>
    </row>
    <row r="48" spans="2:6" ht="22.5" customHeight="1" x14ac:dyDescent="0.2">
      <c r="B48" s="53"/>
      <c r="C48" s="32" t="s">
        <v>324</v>
      </c>
      <c r="D48" s="31">
        <v>38915700</v>
      </c>
      <c r="F48" s="31">
        <f>24273600+53697900</f>
        <v>77971500</v>
      </c>
    </row>
    <row r="49" spans="1:6" ht="22.5" customHeight="1" thickBot="1" x14ac:dyDescent="0.25">
      <c r="A49" s="81"/>
      <c r="B49" s="80"/>
      <c r="D49" s="78">
        <f>SUM(D47:D48)</f>
        <v>77971500</v>
      </c>
      <c r="F49" s="78">
        <f>+F47+F48</f>
        <v>117027300</v>
      </c>
    </row>
    <row r="50" spans="1:6" ht="22.5" customHeight="1" thickTop="1" x14ac:dyDescent="0.2">
      <c r="A50" s="81"/>
      <c r="B50" s="80"/>
      <c r="D50" s="55"/>
      <c r="E50" s="55"/>
    </row>
    <row r="51" spans="1:6" ht="22.5" customHeight="1" x14ac:dyDescent="0.2">
      <c r="D51" s="36"/>
      <c r="F51" s="36"/>
    </row>
    <row r="52" spans="1:6" ht="22.5" customHeight="1" x14ac:dyDescent="0.2">
      <c r="B52" s="288" t="s">
        <v>154</v>
      </c>
      <c r="C52" s="288"/>
      <c r="D52" s="288"/>
      <c r="E52" s="288"/>
      <c r="F52" s="288"/>
    </row>
    <row r="53" spans="1:6" ht="22.5" customHeight="1" x14ac:dyDescent="0.2">
      <c r="F53" s="32"/>
    </row>
    <row r="70" spans="6:6" ht="22.5" customHeight="1" x14ac:dyDescent="0.55000000000000004">
      <c r="F70" s="219">
        <v>16</v>
      </c>
    </row>
  </sheetData>
  <mergeCells count="2">
    <mergeCell ref="B52:F52"/>
    <mergeCell ref="B32:F32"/>
  </mergeCells>
  <printOptions horizontalCentered="1"/>
  <pageMargins left="0.98425196850393704" right="0.39370078740157483" top="0.74803149606299213" bottom="0.6692913385826772" header="0.43307086614173229" footer="0.23622047244094491"/>
  <pageSetup paperSize="9" scale="95" firstPageNumber="13" fitToWidth="0" fitToHeight="0" orientation="portrait" useFirstPageNumber="1" r:id="rId1"/>
  <headerFooter scaleWithDoc="0" alignWithMargins="0"/>
  <ignoredErrors>
    <ignoredError sqref="F22 D22 D49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769BA-EA3C-4CCC-9473-24DAB62C0D13}">
  <sheetPr>
    <tabColor theme="1" tint="0.34998626667073579"/>
  </sheetPr>
  <dimension ref="A1:F41"/>
  <sheetViews>
    <sheetView topLeftCell="A37" workbookViewId="0">
      <selection activeCell="H37" sqref="H37"/>
    </sheetView>
  </sheetViews>
  <sheetFormatPr defaultColWidth="9" defaultRowHeight="24" x14ac:dyDescent="0.55000000000000004"/>
  <cols>
    <col min="1" max="1" width="46" style="188" customWidth="1"/>
    <col min="2" max="2" width="18.28515625" style="188" customWidth="1"/>
    <col min="3" max="3" width="16.85546875" style="188" customWidth="1"/>
    <col min="4" max="4" width="17.42578125" style="188" customWidth="1"/>
    <col min="5" max="5" width="18.85546875" style="188" customWidth="1"/>
    <col min="6" max="6" width="16.5703125" style="188" customWidth="1"/>
    <col min="7" max="16384" width="9" style="188"/>
  </cols>
  <sheetData>
    <row r="1" spans="1:6" x14ac:dyDescent="0.55000000000000004">
      <c r="A1" s="290" t="s">
        <v>49</v>
      </c>
      <c r="B1" s="290"/>
      <c r="C1" s="290"/>
      <c r="D1" s="290"/>
      <c r="E1" s="290"/>
      <c r="F1" s="290"/>
    </row>
    <row r="2" spans="1:6" x14ac:dyDescent="0.55000000000000004">
      <c r="A2" s="290" t="s">
        <v>232</v>
      </c>
      <c r="B2" s="290"/>
      <c r="C2" s="290"/>
      <c r="D2" s="290"/>
      <c r="E2" s="290"/>
      <c r="F2" s="290"/>
    </row>
    <row r="3" spans="1:6" x14ac:dyDescent="0.55000000000000004">
      <c r="A3" s="290" t="s">
        <v>196</v>
      </c>
      <c r="B3" s="290"/>
      <c r="C3" s="290"/>
      <c r="D3" s="290"/>
      <c r="E3" s="290"/>
      <c r="F3" s="290"/>
    </row>
    <row r="4" spans="1:6" ht="15" customHeight="1" x14ac:dyDescent="0.55000000000000004"/>
    <row r="5" spans="1:6" x14ac:dyDescent="0.55000000000000004">
      <c r="A5" s="189" t="s">
        <v>258</v>
      </c>
    </row>
    <row r="6" spans="1:6" ht="9" customHeight="1" x14ac:dyDescent="0.55000000000000004">
      <c r="F6" s="190"/>
    </row>
    <row r="7" spans="1:6" x14ac:dyDescent="0.55000000000000004">
      <c r="A7" s="291" t="s">
        <v>234</v>
      </c>
      <c r="B7" s="191" t="s">
        <v>235</v>
      </c>
      <c r="C7" s="191" t="s">
        <v>236</v>
      </c>
      <c r="D7" s="294" t="s">
        <v>237</v>
      </c>
      <c r="E7" s="295" t="s">
        <v>238</v>
      </c>
      <c r="F7" s="295" t="s">
        <v>239</v>
      </c>
    </row>
    <row r="8" spans="1:6" ht="18.75" customHeight="1" x14ac:dyDescent="0.55000000000000004">
      <c r="A8" s="292"/>
      <c r="B8" s="210" t="s">
        <v>240</v>
      </c>
      <c r="C8" s="210" t="s">
        <v>241</v>
      </c>
      <c r="D8" s="294"/>
      <c r="E8" s="295"/>
      <c r="F8" s="295"/>
    </row>
    <row r="9" spans="1:6" x14ac:dyDescent="0.55000000000000004">
      <c r="A9" s="293"/>
      <c r="B9" s="194" t="s">
        <v>242</v>
      </c>
      <c r="C9" s="194" t="s">
        <v>243</v>
      </c>
      <c r="D9" s="294"/>
      <c r="E9" s="295"/>
      <c r="F9" s="295"/>
    </row>
    <row r="10" spans="1:6" ht="48" x14ac:dyDescent="0.55000000000000004">
      <c r="A10" s="212" t="s">
        <v>253</v>
      </c>
      <c r="B10" s="196">
        <v>67199400</v>
      </c>
      <c r="C10" s="196">
        <v>67199400</v>
      </c>
      <c r="D10" s="196">
        <v>0</v>
      </c>
      <c r="E10" s="196">
        <v>0</v>
      </c>
      <c r="F10" s="196">
        <v>0</v>
      </c>
    </row>
    <row r="11" spans="1:6" ht="48" x14ac:dyDescent="0.55000000000000004">
      <c r="A11" s="212" t="s">
        <v>254</v>
      </c>
      <c r="B11" s="196">
        <v>718167715.79999995</v>
      </c>
      <c r="C11" s="196">
        <v>78825900</v>
      </c>
      <c r="D11" s="196">
        <v>221905710.73000002</v>
      </c>
      <c r="E11" s="196">
        <v>385216779.28999996</v>
      </c>
      <c r="F11" s="196">
        <f>+B11-C11-D11-E11</f>
        <v>32219325.779999971</v>
      </c>
    </row>
    <row r="12" spans="1:6" x14ac:dyDescent="0.55000000000000004">
      <c r="A12" s="213" t="s">
        <v>255</v>
      </c>
      <c r="B12" s="196">
        <v>2010531300</v>
      </c>
      <c r="C12" s="196">
        <v>0</v>
      </c>
      <c r="D12" s="196">
        <v>0</v>
      </c>
      <c r="E12" s="196">
        <v>1993909934.27</v>
      </c>
      <c r="F12" s="196">
        <f>+B12-C12-D12-E12</f>
        <v>16621365.730000019</v>
      </c>
    </row>
    <row r="13" spans="1:6" ht="24.75" thickBot="1" x14ac:dyDescent="0.6">
      <c r="A13" s="201" t="s">
        <v>46</v>
      </c>
      <c r="B13" s="202">
        <v>2795898415.8000002</v>
      </c>
      <c r="C13" s="202">
        <v>146025300</v>
      </c>
      <c r="D13" s="202">
        <v>221905710.73000002</v>
      </c>
      <c r="E13" s="202">
        <f>SUM(E10:E12)</f>
        <v>2379126713.5599999</v>
      </c>
      <c r="F13" s="202">
        <f>SUM(F10:F12)</f>
        <v>48840691.50999999</v>
      </c>
    </row>
    <row r="14" spans="1:6" ht="24.75" hidden="1" thickTop="1" x14ac:dyDescent="0.55000000000000004"/>
    <row r="15" spans="1:6" ht="24.75" hidden="1" thickTop="1" x14ac:dyDescent="0.55000000000000004"/>
    <row r="16" spans="1:6" ht="14.25" customHeight="1" thickTop="1" x14ac:dyDescent="0.55000000000000004"/>
    <row r="17" spans="1:6" x14ac:dyDescent="0.55000000000000004">
      <c r="A17" s="189" t="s">
        <v>256</v>
      </c>
      <c r="E17" s="197"/>
      <c r="F17" s="197"/>
    </row>
    <row r="18" spans="1:6" ht="9.75" customHeight="1" x14ac:dyDescent="0.55000000000000004">
      <c r="D18" s="190"/>
    </row>
    <row r="19" spans="1:6" x14ac:dyDescent="0.55000000000000004">
      <c r="A19" s="291" t="s">
        <v>234</v>
      </c>
      <c r="B19" s="204" t="s">
        <v>248</v>
      </c>
      <c r="C19" s="291" t="s">
        <v>238</v>
      </c>
      <c r="D19" s="296" t="s">
        <v>257</v>
      </c>
      <c r="E19" s="299" t="s">
        <v>239</v>
      </c>
      <c r="F19" s="203"/>
    </row>
    <row r="20" spans="1:6" x14ac:dyDescent="0.55000000000000004">
      <c r="A20" s="292"/>
      <c r="B20" s="193" t="s">
        <v>249</v>
      </c>
      <c r="C20" s="292"/>
      <c r="D20" s="297"/>
      <c r="E20" s="300"/>
    </row>
    <row r="21" spans="1:6" x14ac:dyDescent="0.55000000000000004">
      <c r="A21" s="293"/>
      <c r="B21" s="205" t="s">
        <v>250</v>
      </c>
      <c r="C21" s="293"/>
      <c r="D21" s="298"/>
      <c r="E21" s="301"/>
      <c r="F21" s="203"/>
    </row>
    <row r="22" spans="1:6" ht="48" x14ac:dyDescent="0.55000000000000004">
      <c r="A22" s="198" t="s">
        <v>251</v>
      </c>
      <c r="B22" s="206">
        <v>0</v>
      </c>
      <c r="C22" s="206">
        <v>0</v>
      </c>
      <c r="D22" s="211"/>
      <c r="E22" s="211">
        <v>0</v>
      </c>
    </row>
    <row r="23" spans="1:6" s="272" customFormat="1" ht="30.75" customHeight="1" x14ac:dyDescent="0.2">
      <c r="A23" s="270" t="s">
        <v>252</v>
      </c>
      <c r="B23" s="271">
        <v>6900384.9199999981</v>
      </c>
      <c r="C23" s="271">
        <v>6900384.9199999981</v>
      </c>
      <c r="D23" s="271">
        <v>0</v>
      </c>
      <c r="E23" s="211">
        <v>0</v>
      </c>
    </row>
    <row r="24" spans="1:6" ht="48" x14ac:dyDescent="0.55000000000000004">
      <c r="A24" s="198" t="s">
        <v>246</v>
      </c>
      <c r="B24" s="206">
        <v>229775260.01999998</v>
      </c>
      <c r="C24" s="206">
        <v>100915287.28</v>
      </c>
      <c r="D24" s="207">
        <v>52054277.589999989</v>
      </c>
      <c r="E24" s="207">
        <f>+B24-C24-D24</f>
        <v>76805695.149999991</v>
      </c>
      <c r="F24" s="203"/>
    </row>
    <row r="25" spans="1:6" x14ac:dyDescent="0.55000000000000004">
      <c r="A25" s="214" t="s">
        <v>247</v>
      </c>
      <c r="B25" s="206">
        <v>0</v>
      </c>
      <c r="C25" s="208">
        <v>0</v>
      </c>
      <c r="D25" s="211">
        <v>0</v>
      </c>
      <c r="E25" s="211">
        <v>0</v>
      </c>
    </row>
    <row r="26" spans="1:6" ht="24.75" thickBot="1" x14ac:dyDescent="0.6">
      <c r="A26" s="201" t="s">
        <v>46</v>
      </c>
      <c r="B26" s="209">
        <f>SUM(B22:B25)</f>
        <v>236675644.93999997</v>
      </c>
      <c r="C26" s="209">
        <f>SUM(C22:C25)</f>
        <v>107815672.2</v>
      </c>
      <c r="D26" s="209">
        <v>52054277.589999989</v>
      </c>
      <c r="E26" s="209">
        <v>76805695.149999991</v>
      </c>
      <c r="F26" s="203"/>
    </row>
    <row r="27" spans="1:6" ht="30" customHeight="1" thickTop="1" x14ac:dyDescent="0.55000000000000004"/>
    <row r="28" spans="1:6" ht="17.25" customHeight="1" x14ac:dyDescent="0.55000000000000004"/>
    <row r="29" spans="1:6" x14ac:dyDescent="0.55000000000000004">
      <c r="A29" s="189" t="s">
        <v>233</v>
      </c>
    </row>
    <row r="30" spans="1:6" ht="16.899999999999999" customHeight="1" x14ac:dyDescent="0.55000000000000004">
      <c r="F30" s="190"/>
    </row>
    <row r="31" spans="1:6" x14ac:dyDescent="0.55000000000000004">
      <c r="A31" s="291" t="s">
        <v>234</v>
      </c>
      <c r="B31" s="192" t="s">
        <v>235</v>
      </c>
      <c r="C31" s="192" t="s">
        <v>236</v>
      </c>
      <c r="D31" s="294" t="s">
        <v>237</v>
      </c>
      <c r="E31" s="295" t="s">
        <v>238</v>
      </c>
      <c r="F31" s="295" t="s">
        <v>239</v>
      </c>
    </row>
    <row r="32" spans="1:6" ht="22.15" customHeight="1" x14ac:dyDescent="0.55000000000000004">
      <c r="A32" s="292"/>
      <c r="B32" s="193" t="s">
        <v>240</v>
      </c>
      <c r="C32" s="193" t="s">
        <v>241</v>
      </c>
      <c r="D32" s="294"/>
      <c r="E32" s="295"/>
      <c r="F32" s="295"/>
    </row>
    <row r="33" spans="1:6" x14ac:dyDescent="0.55000000000000004">
      <c r="A33" s="293"/>
      <c r="B33" s="195" t="s">
        <v>242</v>
      </c>
      <c r="C33" s="195" t="s">
        <v>243</v>
      </c>
      <c r="D33" s="294"/>
      <c r="E33" s="295"/>
      <c r="F33" s="295"/>
    </row>
    <row r="34" spans="1:6" s="272" customFormat="1" ht="29.25" customHeight="1" x14ac:dyDescent="0.2">
      <c r="A34" s="273" t="s">
        <v>244</v>
      </c>
      <c r="B34" s="274">
        <v>1309800</v>
      </c>
      <c r="C34" s="275">
        <v>0</v>
      </c>
      <c r="D34" s="275">
        <v>0</v>
      </c>
      <c r="E34" s="276">
        <v>551294</v>
      </c>
      <c r="F34" s="274">
        <f>B34-C34-D34-E34</f>
        <v>758506</v>
      </c>
    </row>
    <row r="35" spans="1:6" ht="48" x14ac:dyDescent="0.55000000000000004">
      <c r="A35" s="198" t="s">
        <v>245</v>
      </c>
      <c r="B35" s="196">
        <v>125322400</v>
      </c>
      <c r="C35" s="199">
        <v>0</v>
      </c>
      <c r="D35" s="196">
        <v>6900384.9199999981</v>
      </c>
      <c r="E35" s="196">
        <v>116667564.45999999</v>
      </c>
      <c r="F35" s="196">
        <f>B35-C35-D35-E35</f>
        <v>1754450.6200000048</v>
      </c>
    </row>
    <row r="36" spans="1:6" ht="48" x14ac:dyDescent="0.55000000000000004">
      <c r="A36" s="198" t="s">
        <v>246</v>
      </c>
      <c r="B36" s="196">
        <v>731589900</v>
      </c>
      <c r="C36" s="196">
        <v>30500000</v>
      </c>
      <c r="D36" s="196">
        <f>130223529.2+[1]กองทุน!D6</f>
        <v>199275260.01999998</v>
      </c>
      <c r="E36" s="196">
        <v>445058716.99650002</v>
      </c>
      <c r="F36" s="196">
        <f>B36-C36-D36-E36</f>
        <v>56755922.983500004</v>
      </c>
    </row>
    <row r="37" spans="1:6" x14ac:dyDescent="0.55000000000000004">
      <c r="A37" s="214" t="s">
        <v>247</v>
      </c>
      <c r="B37" s="196">
        <v>1990509200</v>
      </c>
      <c r="C37" s="200">
        <v>0</v>
      </c>
      <c r="D37" s="200">
        <v>0</v>
      </c>
      <c r="E37" s="196">
        <v>1985745587.49</v>
      </c>
      <c r="F37" s="196">
        <f>B37-C37-D37-E37</f>
        <v>4763612.5099999905</v>
      </c>
    </row>
    <row r="38" spans="1:6" ht="24.75" thickBot="1" x14ac:dyDescent="0.6">
      <c r="A38" s="201" t="s">
        <v>46</v>
      </c>
      <c r="B38" s="202">
        <f>SUM(B34:B37)</f>
        <v>2848731300</v>
      </c>
      <c r="C38" s="202">
        <f>SUM(C34:C37)</f>
        <v>30500000</v>
      </c>
      <c r="D38" s="202">
        <f>SUM(D34:D37)</f>
        <v>206175644.93999997</v>
      </c>
      <c r="E38" s="202">
        <f>SUM(E34:E37)</f>
        <v>2548023162.9464998</v>
      </c>
      <c r="F38" s="202">
        <f>SUM(F34:F37)</f>
        <v>64032492.113499999</v>
      </c>
    </row>
    <row r="39" spans="1:6" ht="24.75" thickTop="1" x14ac:dyDescent="0.55000000000000004"/>
    <row r="41" spans="1:6" ht="24.75" customHeight="1" x14ac:dyDescent="0.55000000000000004">
      <c r="F41" s="220">
        <v>17</v>
      </c>
    </row>
  </sheetData>
  <mergeCells count="15">
    <mergeCell ref="A1:F1"/>
    <mergeCell ref="A2:F2"/>
    <mergeCell ref="A3:F3"/>
    <mergeCell ref="A31:A33"/>
    <mergeCell ref="D31:D33"/>
    <mergeCell ref="E31:E33"/>
    <mergeCell ref="F31:F33"/>
    <mergeCell ref="A7:A9"/>
    <mergeCell ref="D7:D9"/>
    <mergeCell ref="E7:E9"/>
    <mergeCell ref="F7:F9"/>
    <mergeCell ref="A19:A21"/>
    <mergeCell ref="C19:C21"/>
    <mergeCell ref="D19:D21"/>
    <mergeCell ref="E19:E21"/>
  </mergeCells>
  <printOptions horizontalCentered="1"/>
  <pageMargins left="0.78740157480314965" right="0.19685039370078741" top="0.74803149606299213" bottom="0.74803149606299213" header="0.31496062992125984" footer="0.31496062992125984"/>
  <pageSetup paperSize="9" scale="7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</sheetPr>
  <dimension ref="A1:I48"/>
  <sheetViews>
    <sheetView topLeftCell="A18" zoomScale="120" zoomScaleNormal="120" workbookViewId="0">
      <selection activeCell="J34" sqref="J34"/>
    </sheetView>
  </sheetViews>
  <sheetFormatPr defaultColWidth="9.140625" defaultRowHeight="25.5" customHeight="1" x14ac:dyDescent="0.55000000000000004"/>
  <cols>
    <col min="1" max="3" width="4.28515625" style="4" customWidth="1"/>
    <col min="4" max="4" width="31.5703125" style="16" customWidth="1"/>
    <col min="5" max="5" width="9.7109375" style="16" customWidth="1"/>
    <col min="6" max="6" width="17.140625" style="5" customWidth="1"/>
    <col min="7" max="7" width="4" style="3" customWidth="1"/>
    <col min="8" max="8" width="15.85546875" style="4" customWidth="1"/>
    <col min="9" max="9" width="18.85546875" style="4" customWidth="1"/>
    <col min="10" max="10" width="19.7109375" style="4" customWidth="1"/>
    <col min="11" max="11" width="15.7109375" style="4" customWidth="1"/>
    <col min="12" max="12" width="15.85546875" style="4" customWidth="1"/>
    <col min="13" max="13" width="13.42578125" style="4" bestFit="1" customWidth="1"/>
    <col min="14" max="16384" width="9.140625" style="4"/>
  </cols>
  <sheetData>
    <row r="1" spans="1:9" ht="25.5" customHeight="1" x14ac:dyDescent="0.55000000000000004">
      <c r="A1" s="302" t="s">
        <v>49</v>
      </c>
      <c r="B1" s="302"/>
      <c r="C1" s="302"/>
      <c r="D1" s="302"/>
      <c r="E1" s="302"/>
      <c r="F1" s="302"/>
      <c r="G1" s="302"/>
      <c r="H1" s="302"/>
    </row>
    <row r="2" spans="1:9" ht="25.5" customHeight="1" x14ac:dyDescent="0.55000000000000004">
      <c r="A2" s="302" t="s">
        <v>108</v>
      </c>
      <c r="B2" s="302"/>
      <c r="C2" s="302"/>
      <c r="D2" s="302"/>
      <c r="E2" s="302"/>
      <c r="F2" s="302"/>
      <c r="G2" s="302"/>
      <c r="H2" s="302"/>
    </row>
    <row r="3" spans="1:9" ht="25.5" customHeight="1" x14ac:dyDescent="0.55000000000000004">
      <c r="A3" s="302" t="s">
        <v>196</v>
      </c>
      <c r="B3" s="302"/>
      <c r="C3" s="302"/>
      <c r="D3" s="302"/>
      <c r="E3" s="302"/>
      <c r="F3" s="302"/>
      <c r="G3" s="302"/>
      <c r="H3" s="302"/>
      <c r="I3" s="12"/>
    </row>
    <row r="4" spans="1:9" ht="9.75" customHeight="1" x14ac:dyDescent="0.55000000000000004">
      <c r="A4" s="18"/>
      <c r="B4" s="18"/>
      <c r="C4" s="18"/>
      <c r="D4" s="18"/>
      <c r="E4" s="18"/>
      <c r="F4" s="18"/>
      <c r="G4" s="18"/>
      <c r="H4" s="12"/>
      <c r="I4" s="12"/>
    </row>
    <row r="5" spans="1:9" ht="25.5" customHeight="1" x14ac:dyDescent="0.55000000000000004">
      <c r="A5" s="8"/>
      <c r="D5" s="13"/>
      <c r="E5" s="13"/>
      <c r="F5" s="1"/>
      <c r="G5" s="11"/>
      <c r="H5" s="1" t="s">
        <v>1</v>
      </c>
      <c r="I5" s="1"/>
    </row>
    <row r="6" spans="1:9" ht="21.75" customHeight="1" x14ac:dyDescent="0.55000000000000004">
      <c r="A6" s="8"/>
      <c r="D6" s="19"/>
      <c r="E6" s="19" t="s">
        <v>0</v>
      </c>
      <c r="F6" s="67">
        <v>2565</v>
      </c>
      <c r="G6" s="68"/>
      <c r="H6" s="67">
        <v>2564</v>
      </c>
      <c r="I6" s="2"/>
    </row>
    <row r="7" spans="1:9" ht="25.5" customHeight="1" x14ac:dyDescent="0.55000000000000004">
      <c r="A7" s="8" t="s">
        <v>27</v>
      </c>
      <c r="D7" s="13"/>
      <c r="E7" s="13"/>
      <c r="H7" s="5"/>
      <c r="I7" s="5"/>
    </row>
    <row r="8" spans="1:9" ht="25.5" customHeight="1" x14ac:dyDescent="0.55000000000000004">
      <c r="C8" s="4" t="s">
        <v>109</v>
      </c>
      <c r="F8" s="14">
        <v>0</v>
      </c>
      <c r="G8" s="6"/>
      <c r="H8" s="14">
        <v>0</v>
      </c>
      <c r="I8" s="14"/>
    </row>
    <row r="9" spans="1:9" ht="25.5" customHeight="1" x14ac:dyDescent="0.55000000000000004">
      <c r="C9" s="4" t="s">
        <v>110</v>
      </c>
      <c r="G9" s="9"/>
      <c r="H9" s="5"/>
      <c r="I9" s="7"/>
    </row>
    <row r="10" spans="1:9" ht="25.5" customHeight="1" x14ac:dyDescent="0.55000000000000004">
      <c r="D10" s="4" t="s">
        <v>77</v>
      </c>
      <c r="E10" s="4"/>
      <c r="F10" s="5">
        <v>3826027.5</v>
      </c>
      <c r="G10" s="9"/>
      <c r="H10" s="5">
        <v>1214639.8</v>
      </c>
      <c r="I10" s="7"/>
    </row>
    <row r="11" spans="1:9" ht="25.5" customHeight="1" x14ac:dyDescent="0.55000000000000004">
      <c r="D11" s="4" t="s">
        <v>118</v>
      </c>
      <c r="E11" s="4"/>
      <c r="F11" s="5">
        <v>16684.689999999999</v>
      </c>
      <c r="G11" s="9"/>
      <c r="H11" s="5">
        <v>10504.43</v>
      </c>
      <c r="I11" s="7"/>
    </row>
    <row r="12" spans="1:9" ht="25.5" customHeight="1" x14ac:dyDescent="0.55000000000000004">
      <c r="D12" s="4" t="s">
        <v>21</v>
      </c>
      <c r="E12" s="4"/>
      <c r="F12" s="109">
        <v>1755311.19</v>
      </c>
      <c r="G12" s="9"/>
      <c r="H12" s="109">
        <f>3494952.24+225828.5</f>
        <v>3720780.74</v>
      </c>
      <c r="I12" s="7"/>
    </row>
    <row r="13" spans="1:9" ht="25.5" customHeight="1" x14ac:dyDescent="0.55000000000000004">
      <c r="C13" s="4" t="s">
        <v>117</v>
      </c>
      <c r="F13" s="235">
        <f>SUM(F10:F12)</f>
        <v>5598023.3799999999</v>
      </c>
      <c r="G13" s="10"/>
      <c r="H13" s="235">
        <f>SUM(H10:H12)</f>
        <v>4945924.9700000007</v>
      </c>
      <c r="I13" s="7"/>
    </row>
    <row r="14" spans="1:9" ht="25.5" customHeight="1" x14ac:dyDescent="0.55000000000000004">
      <c r="A14" s="8" t="s">
        <v>111</v>
      </c>
      <c r="F14" s="21">
        <f>+F13</f>
        <v>5598023.3799999999</v>
      </c>
      <c r="G14" s="10"/>
      <c r="H14" s="21">
        <f>+H13</f>
        <v>4945924.9700000007</v>
      </c>
      <c r="I14" s="10"/>
    </row>
    <row r="15" spans="1:9" ht="25.5" customHeight="1" x14ac:dyDescent="0.55000000000000004">
      <c r="A15" s="8"/>
      <c r="B15" s="22" t="s">
        <v>31</v>
      </c>
      <c r="C15" s="4" t="s">
        <v>113</v>
      </c>
      <c r="F15" s="10">
        <v>0</v>
      </c>
      <c r="G15" s="10"/>
      <c r="H15" s="10">
        <v>0</v>
      </c>
      <c r="I15" s="10"/>
    </row>
    <row r="16" spans="1:9" ht="25.5" customHeight="1" x14ac:dyDescent="0.55000000000000004">
      <c r="A16" s="8"/>
      <c r="C16" s="4" t="s">
        <v>114</v>
      </c>
      <c r="F16" s="24">
        <v>0</v>
      </c>
      <c r="G16" s="9"/>
      <c r="H16" s="24">
        <v>0</v>
      </c>
      <c r="I16" s="9"/>
    </row>
    <row r="17" spans="1:9" ht="25.5" customHeight="1" x14ac:dyDescent="0.55000000000000004">
      <c r="A17" s="8" t="s">
        <v>115</v>
      </c>
      <c r="F17" s="26">
        <f>+F14-F16-F15</f>
        <v>5598023.3799999999</v>
      </c>
      <c r="G17" s="10"/>
      <c r="H17" s="26">
        <f>+H14-H16-H15</f>
        <v>4945924.9700000007</v>
      </c>
      <c r="I17" s="10"/>
    </row>
    <row r="18" spans="1:9" ht="25.5" customHeight="1" x14ac:dyDescent="0.55000000000000004">
      <c r="C18" s="4" t="s">
        <v>28</v>
      </c>
      <c r="F18" s="109">
        <v>5580930.29</v>
      </c>
      <c r="H18" s="109">
        <v>4910698.43</v>
      </c>
    </row>
    <row r="19" spans="1:9" ht="25.5" customHeight="1" x14ac:dyDescent="0.55000000000000004">
      <c r="A19" s="8" t="s">
        <v>12</v>
      </c>
      <c r="D19" s="17"/>
      <c r="F19" s="27">
        <f>+F17-F18</f>
        <v>17093.089999999851</v>
      </c>
      <c r="G19" s="20"/>
      <c r="H19" s="27">
        <f>+H17-H18</f>
        <v>35226.540000000969</v>
      </c>
      <c r="I19" s="15"/>
    </row>
    <row r="20" spans="1:9" s="8" customFormat="1" ht="25.5" customHeight="1" x14ac:dyDescent="0.55000000000000004">
      <c r="B20" s="30" t="s">
        <v>116</v>
      </c>
      <c r="C20" s="8" t="s">
        <v>12</v>
      </c>
      <c r="D20" s="17"/>
      <c r="E20" s="17">
        <v>12</v>
      </c>
      <c r="F20" s="29">
        <f>+F19</f>
        <v>17093.089999999851</v>
      </c>
      <c r="G20" s="20"/>
      <c r="H20" s="29">
        <f>+H19</f>
        <v>35226.540000000969</v>
      </c>
    </row>
    <row r="21" spans="1:9" ht="25.5" customHeight="1" thickBot="1" x14ac:dyDescent="0.6">
      <c r="A21" s="8" t="s">
        <v>112</v>
      </c>
      <c r="F21" s="28">
        <v>0</v>
      </c>
      <c r="G21" s="20"/>
      <c r="H21" s="28">
        <v>0</v>
      </c>
      <c r="I21" s="20"/>
    </row>
    <row r="22" spans="1:9" ht="25.5" hidden="1" customHeight="1" thickTop="1" x14ac:dyDescent="0.55000000000000004">
      <c r="A22" s="8" t="s">
        <v>110</v>
      </c>
    </row>
    <row r="23" spans="1:9" ht="25.5" hidden="1" customHeight="1" x14ac:dyDescent="0.55000000000000004">
      <c r="B23" s="4" t="s">
        <v>77</v>
      </c>
      <c r="F23" s="5" t="e">
        <f>+#REF!</f>
        <v>#REF!</v>
      </c>
      <c r="H23" s="5">
        <v>5629710.79</v>
      </c>
    </row>
    <row r="24" spans="1:9" ht="25.5" hidden="1" customHeight="1" x14ac:dyDescent="0.55000000000000004">
      <c r="B24" s="4" t="s">
        <v>118</v>
      </c>
      <c r="F24" s="5" t="e">
        <f>+#REF!</f>
        <v>#REF!</v>
      </c>
      <c r="H24" s="5">
        <v>32701448.02</v>
      </c>
    </row>
    <row r="25" spans="1:9" ht="25.5" hidden="1" customHeight="1" x14ac:dyDescent="0.55000000000000004">
      <c r="B25" s="4" t="s">
        <v>21</v>
      </c>
      <c r="F25" s="5" t="e">
        <f>+#REF!</f>
        <v>#REF!</v>
      </c>
      <c r="H25" s="5">
        <v>2935221.21</v>
      </c>
    </row>
    <row r="26" spans="1:9" ht="25.5" hidden="1" customHeight="1" thickBot="1" x14ac:dyDescent="0.6">
      <c r="B26" s="8" t="s">
        <v>117</v>
      </c>
      <c r="F26" s="23" t="e">
        <f>SUM(F23:F25)</f>
        <v>#REF!</v>
      </c>
      <c r="G26" s="20"/>
      <c r="H26" s="23">
        <f>SUM(H23:H25)</f>
        <v>41266380.020000003</v>
      </c>
    </row>
    <row r="27" spans="1:9" ht="25.5" customHeight="1" thickTop="1" x14ac:dyDescent="0.55000000000000004"/>
    <row r="28" spans="1:9" ht="25.5" customHeight="1" x14ac:dyDescent="0.55000000000000004">
      <c r="A28" s="234" t="s">
        <v>156</v>
      </c>
    </row>
    <row r="33" spans="8:8" ht="25.5" customHeight="1" x14ac:dyDescent="0.55000000000000004">
      <c r="H33" s="233">
        <v>18</v>
      </c>
    </row>
    <row r="34" spans="8:8" ht="25.5" customHeight="1" x14ac:dyDescent="0.55000000000000004">
      <c r="H34" s="25"/>
    </row>
    <row r="48" spans="8:8" ht="25.5" customHeight="1" x14ac:dyDescent="0.55000000000000004">
      <c r="H48" s="25"/>
    </row>
  </sheetData>
  <mergeCells count="3">
    <mergeCell ref="A3:H3"/>
    <mergeCell ref="A2:H2"/>
    <mergeCell ref="A1:H1"/>
  </mergeCells>
  <printOptions horizontalCentered="1"/>
  <pageMargins left="0.98425196850393704" right="0.39370078740157483" top="0.74803149606299213" bottom="0.47244094488188981" header="0.39370078740157483" footer="0.27559055118110237"/>
  <pageSetup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</vt:i4>
      </vt:variant>
    </vt:vector>
  </HeadingPairs>
  <TitlesOfParts>
    <vt:vector size="13" baseType="lpstr">
      <vt:lpstr>งบแสดงฐานะการเงิน</vt:lpstr>
      <vt:lpstr>งบรายได้ค่าใช้จ่าย</vt:lpstr>
      <vt:lpstr>งบแสดงการเปลี่ยนแปลง</vt:lpstr>
      <vt:lpstr>หมายเหตุ5-8</vt:lpstr>
      <vt:lpstr>หมายเหตุ9-12</vt:lpstr>
      <vt:lpstr>หมายเหตุ13-17</vt:lpstr>
      <vt:lpstr>หมายเหตุ18-21</vt:lpstr>
      <vt:lpstr>หมายเหตุ22-24</vt:lpstr>
      <vt:lpstr>หมายเหตุ25-29</vt:lpstr>
      <vt:lpstr>หมายเหตุ29ต่อ(2หน้า)</vt:lpstr>
      <vt:lpstr>รายงานฐานะงปมP17</vt:lpstr>
      <vt:lpstr>รายงานรายได้แผ่นดิน 18</vt:lpstr>
      <vt:lpstr>งบแสดงฐานะการเงิน!Print_Area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cgd</dc:creator>
  <cp:lastModifiedBy>Chomsaran</cp:lastModifiedBy>
  <cp:lastPrinted>2023-03-22T02:36:03Z</cp:lastPrinted>
  <dcterms:created xsi:type="dcterms:W3CDTF">2007-07-10T03:42:00Z</dcterms:created>
  <dcterms:modified xsi:type="dcterms:W3CDTF">2023-04-10T09:50:02Z</dcterms:modified>
</cp:coreProperties>
</file>